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495" windowHeight="7695" tabRatio="959" firstSheet="10" activeTab="19"/>
  </bookViews>
  <sheets>
    <sheet name="JEOL Info 1200" sheetId="1" state="hidden" r:id="rId1"/>
    <sheet name="Customer Parameters 1200" sheetId="2" state="hidden" r:id="rId2"/>
    <sheet name="Ancill. Usage 1200" sheetId="3" state="hidden" r:id="rId3"/>
    <sheet name="URH-WORKCELL A1650" sheetId="19" state="hidden" r:id="rId4"/>
    <sheet name="STAND ALONE ADVIA 1650" sheetId="20" state="hidden" r:id="rId5"/>
    <sheet name="Stand Alone Calculations" sheetId="21" state="hidden" r:id="rId6"/>
    <sheet name="URH-Workcell Calc" sheetId="22" state="hidden" r:id="rId7"/>
    <sheet name="Advia Centaur" sheetId="63" r:id="rId8"/>
    <sheet name="IMMULITE 1000" sheetId="64" r:id="rId9"/>
    <sheet name="IMMULITE 2000" sheetId="65" r:id="rId10"/>
    <sheet name="Advia Chemistry" sheetId="66" r:id="rId11"/>
    <sheet name="Dimension" sheetId="67" r:id="rId12"/>
    <sheet name="Hemostasia" sheetId="68" r:id="rId13"/>
    <sheet name="Hematologia" sheetId="69" r:id="rId14"/>
    <sheet name="Plasma Proteinas" sheetId="70" r:id="rId15"/>
    <sheet name="Enf. Infecciosas - Serodia" sheetId="71" r:id="rId16"/>
    <sheet name="Molecular" sheetId="54" r:id="rId17"/>
    <sheet name="Orinas" sheetId="51" r:id="rId18"/>
    <sheet name="Cuidados Criticos" sheetId="74" r:id="rId19"/>
    <sheet name="Instrumentos" sheetId="49" r:id="rId20"/>
  </sheets>
  <definedNames>
    <definedName name="\_">#REF!</definedName>
    <definedName name="\m">#REF!</definedName>
    <definedName name="_Fill" hidden="1">#REF!</definedName>
    <definedName name="_xlnm.Print_Area" localSheetId="1">'Customer Parameters 1200'!$A$3:$L$42</definedName>
    <definedName name="_xlnm.Print_Area" localSheetId="19">Instrumentos!$A$1:$C$32</definedName>
    <definedName name="_xlnm.Print_Area" localSheetId="16">Molecular!$A$1:$E$7</definedName>
    <definedName name="_xlnm.Print_Area" localSheetId="17">Orinas!$A$1:$E$28</definedName>
    <definedName name="CUSTMENU">#REF!</definedName>
    <definedName name="IEXCHANGE">#REF!</definedName>
    <definedName name="IFREIGHT">#REF!</definedName>
    <definedName name="ITRANSFER">#REF!</definedName>
    <definedName name="MAINMENU">#REF!</definedName>
    <definedName name="PCOST">#REF!</definedName>
    <definedName name="Print_Area_MI">#REF!</definedName>
    <definedName name="PRINTMENU">#REF!</definedName>
    <definedName name="PSALES">#REF!</definedName>
    <definedName name="SALESMENU">#REF!</definedName>
    <definedName name="TELECT1">#REF!</definedName>
    <definedName name="TELECT2">#REF!</definedName>
    <definedName name="TERRMENU">#REF!</definedName>
    <definedName name="_xlnm.Print_Titles" localSheetId="2">'Ancill. Usage 1200'!$1:$2</definedName>
    <definedName name="_xlnm.Print_Titles" localSheetId="0">'JEOL Info 1200'!$1:$2</definedName>
    <definedName name="TUSAGE">#REF!</definedName>
    <definedName name="USAGE">#REF!</definedName>
    <definedName name="Venta_01">#REF!</definedName>
    <definedName name="Venta_02">#REF!</definedName>
    <definedName name="Venta_03">#REF!</definedName>
    <definedName name="Venta_04">#REF!</definedName>
    <definedName name="Venta_05">#REF!</definedName>
    <definedName name="Venta_06">#REF!</definedName>
    <definedName name="Venta_07">#REF!</definedName>
    <definedName name="Ventas_CC_01">#REF!</definedName>
    <definedName name="Ventas_CC_02">#REF!</definedName>
    <definedName name="Ventas_CC_03">#REF!</definedName>
    <definedName name="Ventas_CC_04">#REF!</definedName>
    <definedName name="Ventas_CC_05">#REF!</definedName>
    <definedName name="Ventas_CC_06">#REF!</definedName>
    <definedName name="Ventas_CC_07">#REF!</definedName>
    <definedName name="Ventas_DS_01">#REF!</definedName>
    <definedName name="Ventas_DS_02">#REF!</definedName>
    <definedName name="Ventas_DS_03">#REF!</definedName>
    <definedName name="Ventas_DS_04">#REF!</definedName>
    <definedName name="Ventas_DS_05">#REF!</definedName>
    <definedName name="Ventas_DS_06">#REF!</definedName>
    <definedName name="Ventas_DS_07">#REF!</definedName>
    <definedName name="VIEWMENU">#REF!</definedName>
  </definedNames>
  <calcPr calcId="125725"/>
</workbook>
</file>

<file path=xl/calcChain.xml><?xml version="1.0" encoding="utf-8"?>
<calcChain xmlns="http://schemas.openxmlformats.org/spreadsheetml/2006/main">
  <c r="B5" i="2"/>
  <c r="C12" s="1"/>
  <c r="B13"/>
  <c r="B12" s="1"/>
  <c r="B9"/>
  <c r="N5" i="3" s="1"/>
  <c r="O5" s="1"/>
  <c r="E6" i="2" s="1"/>
  <c r="F6" s="1"/>
  <c r="N6" i="3"/>
  <c r="N20"/>
  <c r="O20" s="1"/>
  <c r="E14" i="2" s="1"/>
  <c r="F14" s="1"/>
  <c r="N4" i="3"/>
  <c r="O3" s="1"/>
  <c r="E5" i="2" s="1"/>
  <c r="F5" s="1"/>
  <c r="B9" i="19"/>
  <c r="B11" s="1"/>
  <c r="C52" i="22" s="1"/>
  <c r="B16" i="19"/>
  <c r="C74" i="22"/>
  <c r="B23" i="19"/>
  <c r="B6"/>
  <c r="B38" i="22"/>
  <c r="E38" s="1"/>
  <c r="C38"/>
  <c r="D38"/>
  <c r="E43"/>
  <c r="C51"/>
  <c r="C48"/>
  <c r="C49"/>
  <c r="C71"/>
  <c r="C72"/>
  <c r="N30" i="3"/>
  <c r="O30" s="1"/>
  <c r="E21" i="2" s="1"/>
  <c r="F21" s="1"/>
  <c r="N32" i="3"/>
  <c r="O32" s="1"/>
  <c r="E23" i="2" s="1"/>
  <c r="F23" s="1"/>
  <c r="C59" i="22"/>
  <c r="E18" i="19" s="1"/>
  <c r="F18" s="1"/>
  <c r="D5" i="22"/>
  <c r="D6"/>
  <c r="D11"/>
  <c r="B16"/>
  <c r="B19" s="1"/>
  <c r="B20" s="1"/>
  <c r="C16"/>
  <c r="C19" s="1"/>
  <c r="C20" s="1"/>
  <c r="E20" s="1"/>
  <c r="E11" i="19" s="1"/>
  <c r="F11" s="1"/>
  <c r="D16" i="22"/>
  <c r="D19"/>
  <c r="D20" s="1"/>
  <c r="N24" i="3"/>
  <c r="K25"/>
  <c r="N25" s="1"/>
  <c r="N28"/>
  <c r="O28" s="1"/>
  <c r="E18" i="2" s="1"/>
  <c r="F18" s="1"/>
  <c r="C61" i="22"/>
  <c r="B13" i="19"/>
  <c r="B17"/>
  <c r="F37"/>
  <c r="N37" s="1"/>
  <c r="N35"/>
  <c r="F36"/>
  <c r="B14"/>
  <c r="G19"/>
  <c r="F20"/>
  <c r="G20" s="1"/>
  <c r="J20" s="1"/>
  <c r="N20"/>
  <c r="G21"/>
  <c r="F34"/>
  <c r="J34" s="1"/>
  <c r="F35"/>
  <c r="J35"/>
  <c r="B6" i="20"/>
  <c r="D5" i="21"/>
  <c r="D6"/>
  <c r="D10"/>
  <c r="D11"/>
  <c r="B16" i="20"/>
  <c r="B11" s="1"/>
  <c r="C51" i="21" s="1"/>
  <c r="B16"/>
  <c r="B19" s="1"/>
  <c r="B20" s="1"/>
  <c r="C16"/>
  <c r="C19" s="1"/>
  <c r="C20" s="1"/>
  <c r="D16"/>
  <c r="D19"/>
  <c r="D20" s="1"/>
  <c r="B13" i="20"/>
  <c r="B38" i="21"/>
  <c r="C38"/>
  <c r="D38"/>
  <c r="E39"/>
  <c r="C45"/>
  <c r="C46"/>
  <c r="C47"/>
  <c r="C48"/>
  <c r="C50"/>
  <c r="C68"/>
  <c r="C69"/>
  <c r="C70"/>
  <c r="C72"/>
  <c r="C59"/>
  <c r="C60"/>
  <c r="C62"/>
  <c r="C63"/>
  <c r="C57"/>
  <c r="E18" i="20" s="1"/>
  <c r="F18" s="1"/>
  <c r="G18" s="1"/>
  <c r="J18" s="1"/>
  <c r="G19"/>
  <c r="G20"/>
  <c r="J20" s="1"/>
  <c r="G21"/>
  <c r="F34"/>
  <c r="J34" s="1"/>
  <c r="E16" i="21"/>
  <c r="E19" s="1"/>
  <c r="E18"/>
  <c r="E18" i="22"/>
  <c r="K10" i="3"/>
  <c r="N10"/>
  <c r="K11"/>
  <c r="N11" s="1"/>
  <c r="L12"/>
  <c r="N12"/>
  <c r="K14"/>
  <c r="N14" s="1"/>
  <c r="K15"/>
  <c r="N15"/>
  <c r="K17"/>
  <c r="N17" s="1"/>
  <c r="K18"/>
  <c r="N18"/>
  <c r="L19"/>
  <c r="N19" s="1"/>
  <c r="N7" i="2"/>
  <c r="F35"/>
  <c r="N35" s="1"/>
  <c r="F36"/>
  <c r="N36"/>
  <c r="N16"/>
  <c r="N26" i="3"/>
  <c r="N27"/>
  <c r="N37" i="2"/>
  <c r="N38"/>
  <c r="B10"/>
  <c r="O21" i="3"/>
  <c r="N29"/>
  <c r="O29" s="1"/>
  <c r="E20" i="2" s="1"/>
  <c r="F20" s="1"/>
  <c r="N31" i="3"/>
  <c r="O31" s="1"/>
  <c r="E22" i="2" s="1"/>
  <c r="F22" s="1"/>
  <c r="L7" i="3"/>
  <c r="N7" s="1"/>
  <c r="L8"/>
  <c r="N8"/>
  <c r="M18" i="2"/>
  <c r="M16"/>
  <c r="M14"/>
  <c r="M12"/>
  <c r="M10"/>
  <c r="M9"/>
  <c r="M7"/>
  <c r="M6"/>
  <c r="M5"/>
  <c r="L37"/>
  <c r="L36"/>
  <c r="L38"/>
  <c r="L35"/>
  <c r="K5"/>
  <c r="K12"/>
  <c r="K18"/>
  <c r="K16"/>
  <c r="L16"/>
  <c r="K14"/>
  <c r="K7"/>
  <c r="L7" s="1"/>
  <c r="K10"/>
  <c r="K9"/>
  <c r="K6"/>
  <c r="E16"/>
  <c r="C65" i="22"/>
  <c r="C71" i="21" l="1"/>
  <c r="C73" s="1"/>
  <c r="C74" s="1"/>
  <c r="C75" s="1"/>
  <c r="E16" i="20" s="1"/>
  <c r="F16" s="1"/>
  <c r="G16" s="1"/>
  <c r="J16" s="1"/>
  <c r="D7" i="22"/>
  <c r="E9" i="19" s="1"/>
  <c r="F9" s="1"/>
  <c r="L9" s="1"/>
  <c r="D12" i="21"/>
  <c r="E10" i="20" s="1"/>
  <c r="F10" s="1"/>
  <c r="K10" s="1"/>
  <c r="G10" s="1"/>
  <c r="J10" s="1"/>
  <c r="C52" i="21"/>
  <c r="C64"/>
  <c r="C65" s="1"/>
  <c r="N36" i="19"/>
  <c r="J36"/>
  <c r="F35" i="20"/>
  <c r="J35" s="1"/>
  <c r="F37"/>
  <c r="J37" s="1"/>
  <c r="E20" i="21"/>
  <c r="E11" i="20" s="1"/>
  <c r="F11" s="1"/>
  <c r="G11" s="1"/>
  <c r="J11" s="1"/>
  <c r="D7" i="21"/>
  <c r="E9" i="20" s="1"/>
  <c r="F9" s="1"/>
  <c r="L9" s="1"/>
  <c r="E20"/>
  <c r="B7" i="2"/>
  <c r="C56" i="21"/>
  <c r="E22" i="20" s="1"/>
  <c r="F22" s="1"/>
  <c r="G22" s="1"/>
  <c r="J22" s="1"/>
  <c r="O7" i="3"/>
  <c r="E7" i="2" s="1"/>
  <c r="E16" i="22"/>
  <c r="E19" s="1"/>
  <c r="F36" i="20"/>
  <c r="J36" s="1"/>
  <c r="C47" i="22"/>
  <c r="C70"/>
  <c r="C73" s="1"/>
  <c r="C75" s="1"/>
  <c r="C77" s="1"/>
  <c r="E16" i="19" s="1"/>
  <c r="F16" s="1"/>
  <c r="D10" i="22"/>
  <c r="D12" s="1"/>
  <c r="E10" i="19" s="1"/>
  <c r="F10" s="1"/>
  <c r="N10" s="1"/>
  <c r="C63" i="22"/>
  <c r="E39"/>
  <c r="C46"/>
  <c r="C55"/>
  <c r="C58"/>
  <c r="E22" i="19" s="1"/>
  <c r="F22" s="1"/>
  <c r="L22" s="1"/>
  <c r="C62" i="22"/>
  <c r="L39" i="2"/>
  <c r="C61" i="21"/>
  <c r="E38"/>
  <c r="E40"/>
  <c r="E41" s="1"/>
  <c r="C49"/>
  <c r="J37" i="19"/>
  <c r="L18" i="2"/>
  <c r="N18"/>
  <c r="N18" i="19"/>
  <c r="G18"/>
  <c r="J18" s="1"/>
  <c r="N5" i="2"/>
  <c r="L5"/>
  <c r="G11" i="19"/>
  <c r="J11" s="1"/>
  <c r="N11"/>
  <c r="N9" i="3"/>
  <c r="O9" s="1"/>
  <c r="E9" i="2" s="1"/>
  <c r="F9" s="1"/>
  <c r="N16" i="3"/>
  <c r="O16" s="1"/>
  <c r="E10" i="2" s="1"/>
  <c r="F10" s="1"/>
  <c r="C53" i="22"/>
  <c r="K9" i="20"/>
  <c r="N14" i="2"/>
  <c r="L14"/>
  <c r="L6"/>
  <c r="N6"/>
  <c r="N23" i="3"/>
  <c r="O22" s="1"/>
  <c r="E12" i="2" s="1"/>
  <c r="F12" s="1"/>
  <c r="E40" i="22"/>
  <c r="G10" i="19" l="1"/>
  <c r="J10" s="1"/>
  <c r="G9"/>
  <c r="J9" s="1"/>
  <c r="L10" i="20"/>
  <c r="C76" i="22"/>
  <c r="C50"/>
  <c r="C54" s="1"/>
  <c r="E14" i="19" s="1"/>
  <c r="F14" s="1"/>
  <c r="G14" s="1"/>
  <c r="J14" s="1"/>
  <c r="C53" i="21"/>
  <c r="E14" i="20" s="1"/>
  <c r="F14" s="1"/>
  <c r="G14" s="1"/>
  <c r="J14" s="1"/>
  <c r="G9"/>
  <c r="J9" s="1"/>
  <c r="K22"/>
  <c r="K22" i="19"/>
  <c r="C64" i="22"/>
  <c r="C66" s="1"/>
  <c r="G22" i="19"/>
  <c r="J22" s="1"/>
  <c r="K9"/>
  <c r="N9"/>
  <c r="C66" i="21"/>
  <c r="E17" i="20" s="1"/>
  <c r="F17" s="1"/>
  <c r="G17" s="1"/>
  <c r="J17" s="1"/>
  <c r="L10" i="19"/>
  <c r="N22"/>
  <c r="K10"/>
  <c r="L22" i="20"/>
  <c r="E41" i="22"/>
  <c r="E42" s="1"/>
  <c r="E13" i="19" s="1"/>
  <c r="F13" s="1"/>
  <c r="G13" s="1"/>
  <c r="J13" s="1"/>
  <c r="L25" i="2"/>
  <c r="E42" i="21"/>
  <c r="E13" i="20" s="1"/>
  <c r="F13" s="1"/>
  <c r="G13" s="1"/>
  <c r="J13" s="1"/>
  <c r="G16" i="19"/>
  <c r="J16" s="1"/>
  <c r="N16"/>
  <c r="L9" i="2"/>
  <c r="N9"/>
  <c r="N12"/>
  <c r="L12"/>
  <c r="L10"/>
  <c r="N10"/>
  <c r="J25" i="19" l="1"/>
  <c r="J38" s="1"/>
  <c r="J25" i="20"/>
  <c r="J38" s="1"/>
  <c r="N14" i="19"/>
  <c r="C67" i="22"/>
  <c r="C68"/>
  <c r="E17" i="19" s="1"/>
  <c r="F17" s="1"/>
  <c r="N13"/>
  <c r="G17" l="1"/>
  <c r="J17" s="1"/>
  <c r="N17"/>
</calcChain>
</file>

<file path=xl/comments1.xml><?xml version="1.0" encoding="utf-8"?>
<comments xmlns="http://schemas.openxmlformats.org/spreadsheetml/2006/main">
  <authors>
    <author>Bayer Corporation</author>
  </authors>
  <commentList>
    <comment ref="I5" authorId="0">
      <text>
        <r>
          <rPr>
            <b/>
            <sz val="8"/>
            <color indexed="81"/>
            <rFont val="Tahoma"/>
            <family val="2"/>
          </rPr>
          <t>Bayer Corporation:</t>
        </r>
        <r>
          <rPr>
            <sz val="8"/>
            <color indexed="81"/>
            <rFont val="Tahoma"/>
            <family val="2"/>
          </rPr>
          <t xml:space="preserve">
weekly change of wedge</t>
        </r>
      </text>
    </comment>
  </commentList>
</comments>
</file>

<file path=xl/comments2.xml><?xml version="1.0" encoding="utf-8"?>
<comments xmlns="http://schemas.openxmlformats.org/spreadsheetml/2006/main">
  <authors>
    <author>Bayer Corporation</author>
  </authors>
  <commentList>
    <comment ref="K20" authorId="0">
      <text>
        <r>
          <rPr>
            <b/>
            <sz val="8"/>
            <color indexed="81"/>
            <rFont val="Tahoma"/>
            <family val="2"/>
          </rPr>
          <t>Bayer Corporation:</t>
        </r>
        <r>
          <rPr>
            <sz val="8"/>
            <color indexed="81"/>
            <rFont val="Tahoma"/>
            <family val="2"/>
          </rPr>
          <t xml:space="preserve">
DD data, new cuvettes</t>
        </r>
      </text>
    </comment>
  </commentList>
</comments>
</file>

<file path=xl/comments3.xml><?xml version="1.0" encoding="utf-8"?>
<comments xmlns="http://schemas.openxmlformats.org/spreadsheetml/2006/main">
  <authors>
    <author>d02075</author>
  </authors>
  <commentList>
    <comment ref="B146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Glu,Ure,Crea,AcUco,GOT,GPT,FAL,Ca,Fosf,Mg,Hierro,Bili TyD,GGT,CK,TIBC,Lactico,Litio,LDH,PT,Trig,Alb,Amy,Cloro,Sodio,Pot,</t>
        </r>
      </text>
    </comment>
    <comment ref="B147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Glu,Ure,Crea,AcUco,GOT,GPT,FAL,Ca,Fosf,Mg,Hierro,Bili TyD,GGT,CK,TIBC,Lactico,Litio,LDH,PT,Trig,Alb,Amy,Cloro,Sodio,Pot,</t>
        </r>
      </text>
    </comment>
    <comment ref="B148" authorId="0">
      <text>
        <r>
          <rPr>
            <sz val="8"/>
            <color indexed="81"/>
            <rFont val="Tahoma"/>
            <family val="2"/>
          </rPr>
          <t xml:space="preserve">Para uso en Hemoglobina Glicosilada de ADVIA y Dimension 
</t>
        </r>
      </text>
    </comment>
    <comment ref="B149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ApoA1,ApoB,ColT,HDLCol,LDLCol,LipoA,PCR,Trig.</t>
        </r>
      </text>
    </comment>
    <comment ref="B150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ApoA1,ApoB,ColT,HDLCol,LDLCol,LipoA,PCR,Trig.</t>
        </r>
      </text>
    </comment>
    <comment ref="B151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TODO EN ORINA
AcUco,Arsenico,Barb,Ca,Cloro,Cobre,CortisolLibr,Crea,Fosf,Gluc,Mg, Merc,Microalb,Plomo,Potas,PT,Urea,Zinc,Catecolaminas libres</t>
        </r>
      </text>
    </comment>
    <comment ref="B152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TODO EN ORINA
AcUco,Arsenico,Barb,Ca,Cloro,Cobre,CortisolLibr,Crea,Fosf,Gluc,Mg, Merc,Microalb,Plomo,Potas,PT,Urea,Zinc,Catecolaminas libres</t>
        </r>
      </text>
    </comment>
    <comment ref="B156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Amonio, etanol</t>
        </r>
      </text>
    </comment>
    <comment ref="B157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Amonio, etanol</t>
        </r>
      </text>
    </comment>
    <comment ref="B158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Amonio, etanol</t>
        </r>
      </text>
    </comment>
    <comment ref="B159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Acetaminof,AcValp,Amikacina,clonazepan,cortisol,ciclosporina,diazepan,digoxina,Carbamac, cloramfenicol,Antidepr triciclicos (TCA),Fenitoína, Fenitoina Libre,fenobarbital,Gentamicina,Imipramina,Lidocaina,Litio,Metrotexato,NAPA, nortriptilina,Primidona,procainamida,propranolol,quinidina,salicilato,t3 libre*,t3 total*,t4 libre*, t4 tota*l,teofilina,tobramicina,TSH*,Vancomicna
(*) VERIFICAR VALOR PARA DMINESION </t>
        </r>
      </text>
    </comment>
  </commentList>
</comments>
</file>

<file path=xl/comments4.xml><?xml version="1.0" encoding="utf-8"?>
<comments xmlns="http://schemas.openxmlformats.org/spreadsheetml/2006/main">
  <authors>
    <author>d02075</author>
  </authors>
  <commentList>
    <comment ref="B196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Glu,Ure,Crea,AcUco,GOT,GPT,FAL,Ca,Fosf,Mg,Hierro,Bili TyD,GGT,CK,TIBC,Lactico,Litio,LDH,PT,Trig,Alb,Amy,Cloro,Sodio,Pot,</t>
        </r>
      </text>
    </comment>
    <comment ref="B197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Glu,Ure,Crea,AcUco,GOT,GPT,FAL,Ca,Fosf,Mg,Hierro,Bili TyD,GGT,CK,TIBC,Lactico,Litio,LDH,PT,Trig,Alb,Amy,Cloro,Sodio,Pot,</t>
        </r>
      </text>
    </comment>
    <comment ref="B198" authorId="0">
      <text>
        <r>
          <rPr>
            <sz val="8"/>
            <color indexed="81"/>
            <rFont val="Tahoma"/>
            <family val="2"/>
          </rPr>
          <t xml:space="preserve">Para uso en Hemoglobina Glicosilada de ADVIA y Dimension 
</t>
        </r>
      </text>
    </comment>
    <comment ref="B199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ApoA1,ApoB,ColT,HDLCol,LDLCol,LipoA,PCR,Trig.</t>
        </r>
      </text>
    </comment>
    <comment ref="B200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ApoA1,ApoB,ColT,HDLCol,LDLCol,LipoA,PCR,Trig.</t>
        </r>
      </text>
    </comment>
    <comment ref="B201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TODO EN ORINA
AcUco,Arsenico,Barb,Ca,Cloro,Cobre,CortisolLibr,Crea,Fosf,Gluc,Mg, Merc,Microalb,Plomo,Potas,PT,Urea,Zinc,Catecolaminas libres</t>
        </r>
      </text>
    </comment>
    <comment ref="B202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TODO EN ORINA
AcUco,Arsenico,Barb,Ca,Cloro,Cobre,CortisolLibr,Crea,Fosf,Gluc,Mg, Merc,Microalb,Plomo,Potas,PT,Urea,Zinc,Catecolaminas libres</t>
        </r>
      </text>
    </comment>
    <comment ref="B203" authorId="0">
      <text>
        <r>
          <rPr>
            <b/>
            <sz val="8"/>
            <color indexed="81"/>
            <rFont val="Tahoma"/>
            <family val="2"/>
          </rPr>
          <t xml:space="preserve">d02075: No trae valores para ADVIA si para Dimension </t>
        </r>
        <r>
          <rPr>
            <sz val="8"/>
            <color indexed="81"/>
            <rFont val="Tahoma"/>
            <family val="2"/>
          </rPr>
          <t xml:space="preserve">
AFP,HCG,Perfil de Fertilidad,Perfil Tiroideo,TDM,Ferritina,Litio,IgG,IgM,IgA,IgE,TIBC,</t>
        </r>
      </text>
    </comment>
    <comment ref="B204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Amonio, etanol</t>
        </r>
      </text>
    </comment>
    <comment ref="B205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Amonio, etanol</t>
        </r>
      </text>
    </comment>
    <comment ref="B206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Amonio, etanol</t>
        </r>
      </text>
    </comment>
    <comment ref="B207" authorId="0">
      <text>
        <r>
          <rPr>
            <b/>
            <sz val="8"/>
            <color indexed="81"/>
            <rFont val="Tahoma"/>
            <family val="2"/>
          </rPr>
          <t>d02075:</t>
        </r>
        <r>
          <rPr>
            <sz val="8"/>
            <color indexed="81"/>
            <rFont val="Tahoma"/>
            <family val="2"/>
          </rPr>
          <t xml:space="preserve">
Acetaminof,AcValp,Amikacina,clonazepan,cortisol,ciclosporina,diazepan,digoxina,Carbamac, cloramfenicol,Antidepr triciclicos (TCA),Fenitoína, Fenitoina Libre,fenobarbital,Gentamicina,Imipramina,Lidocaina,Litio,Metrotexato,NAPA, nortriptilina,Primidona,procainamida,propranolol,quinidina,salicilato,t3 libre*,t3 total*,t4 libre*, t4 tota*l,teofilina,tobramicina,TSH*,Vancomicna
(*) VERIFICAR VALOR PARA DMINESION </t>
        </r>
      </text>
    </comment>
  </commentList>
</comments>
</file>

<file path=xl/comments5.xml><?xml version="1.0" encoding="utf-8"?>
<comments xmlns="http://schemas.openxmlformats.org/spreadsheetml/2006/main">
  <authors>
    <author>z002s69w</author>
  </authors>
  <commentList>
    <comment ref="C63" authorId="0">
      <text>
        <r>
          <rPr>
            <b/>
            <sz val="8"/>
            <color indexed="81"/>
            <rFont val="Tahoma"/>
            <family val="2"/>
          </rPr>
          <t>z002s69w:</t>
        </r>
        <r>
          <rPr>
            <sz val="8"/>
            <color indexed="81"/>
            <rFont val="Tahoma"/>
            <family val="2"/>
          </rPr>
          <t xml:space="preserve">
Solo corre en BCS y BCSXP</t>
        </r>
      </text>
    </comment>
    <comment ref="C107" authorId="0">
      <text>
        <r>
          <rPr>
            <b/>
            <sz val="8"/>
            <color indexed="81"/>
            <rFont val="Tahoma"/>
            <family val="2"/>
          </rPr>
          <t>z002s69w:</t>
        </r>
        <r>
          <rPr>
            <sz val="8"/>
            <color indexed="81"/>
            <rFont val="Tahoma"/>
            <family val="2"/>
          </rPr>
          <t xml:space="preserve">
liofilizado</t>
        </r>
      </text>
    </comment>
  </commentList>
</comments>
</file>

<file path=xl/sharedStrings.xml><?xml version="1.0" encoding="utf-8"?>
<sst xmlns="http://schemas.openxmlformats.org/spreadsheetml/2006/main" count="4376" uniqueCount="2696">
  <si>
    <t>F26L2</t>
  </si>
  <si>
    <t>carne porcina x 20</t>
  </si>
  <si>
    <t>F27L2</t>
  </si>
  <si>
    <t>carne vacuna x 20</t>
  </si>
  <si>
    <t>F31L4</t>
  </si>
  <si>
    <t>zanahoria x 40</t>
  </si>
  <si>
    <t>F33L4</t>
  </si>
  <si>
    <t>naranja x 40</t>
  </si>
  <si>
    <t>F35L2</t>
  </si>
  <si>
    <t>papa x 20</t>
  </si>
  <si>
    <t>F36L2</t>
  </si>
  <si>
    <t>coco x 20</t>
  </si>
  <si>
    <t>F37L2</t>
  </si>
  <si>
    <t>mejillon azul x 20</t>
  </si>
  <si>
    <t>F40L2</t>
  </si>
  <si>
    <t>atun x 20</t>
  </si>
  <si>
    <t>F41L2</t>
  </si>
  <si>
    <t>salmon x 20</t>
  </si>
  <si>
    <t>F44L2</t>
  </si>
  <si>
    <t>frutillas x 20</t>
  </si>
  <si>
    <t>F45L2</t>
  </si>
  <si>
    <t>levadura x 20</t>
  </si>
  <si>
    <t>F47L2</t>
  </si>
  <si>
    <t>ajo x 20</t>
  </si>
  <si>
    <t>F48L2</t>
  </si>
  <si>
    <t>cebolla x 20</t>
  </si>
  <si>
    <t>F49L4</t>
  </si>
  <si>
    <t>manzana x 40</t>
  </si>
  <si>
    <t>F50L2</t>
  </si>
  <si>
    <t>caballa x 20</t>
  </si>
  <si>
    <t>F54L2</t>
  </si>
  <si>
    <t>batata x 20</t>
  </si>
  <si>
    <t>F55L2</t>
  </si>
  <si>
    <t>mijo comun x 20</t>
  </si>
  <si>
    <t>F56L2</t>
  </si>
  <si>
    <t>mijo cola de zorro x 20</t>
  </si>
  <si>
    <t>F61L2</t>
  </si>
  <si>
    <t>sardina x 20</t>
  </si>
  <si>
    <t>F75L4</t>
  </si>
  <si>
    <t>yema de huevo x 40</t>
  </si>
  <si>
    <t>F76L4</t>
  </si>
  <si>
    <t>alfa lactalbumina x 40</t>
  </si>
  <si>
    <t>F77L4</t>
  </si>
  <si>
    <t>beta lactalbumina x 40</t>
  </si>
  <si>
    <t>F78L4</t>
  </si>
  <si>
    <t>caseina x 40</t>
  </si>
  <si>
    <t>F79L4</t>
  </si>
  <si>
    <t>gluten x 40</t>
  </si>
  <si>
    <t>F80L2</t>
  </si>
  <si>
    <t>langosta x 20</t>
  </si>
  <si>
    <t>F81L2</t>
  </si>
  <si>
    <t>queso cheddar x 20</t>
  </si>
  <si>
    <t>F82L2</t>
  </si>
  <si>
    <t>queso elaborado con mohos x 20</t>
  </si>
  <si>
    <t>F83L2</t>
  </si>
  <si>
    <t>carne de pollo x 20</t>
  </si>
  <si>
    <t>F84L2</t>
  </si>
  <si>
    <t>Osteocalcina 200 tests</t>
  </si>
  <si>
    <t>Peptido C 200 tests</t>
  </si>
  <si>
    <t>Insulin  200 tests</t>
  </si>
  <si>
    <t>Insulin  600 tests</t>
  </si>
  <si>
    <t>Intact PTH(mono/poly) 200 tests</t>
  </si>
  <si>
    <t>Intact PTH(mono/poly) 600 tests</t>
  </si>
  <si>
    <t>Ferritin 200 tests</t>
  </si>
  <si>
    <t>Ferritin 600 tests</t>
  </si>
  <si>
    <t>Micro Albumin  200 tests</t>
  </si>
  <si>
    <t>EPO 200 tests</t>
  </si>
  <si>
    <t>Folic Acid 200 tests</t>
  </si>
  <si>
    <t>Folic Acid 600 tests</t>
  </si>
  <si>
    <t>Vitamin B12 200 tests</t>
  </si>
  <si>
    <t>Vitamin B12 600 tests</t>
  </si>
  <si>
    <t>Proteína C Reactiva 200 tests</t>
  </si>
  <si>
    <t>Homocysteine 200 tests</t>
  </si>
  <si>
    <t>AFP  200 tests</t>
  </si>
  <si>
    <t>AFP  600 tests</t>
  </si>
  <si>
    <t>CEA  200 tests</t>
  </si>
  <si>
    <t>CEA  600 tests</t>
  </si>
  <si>
    <t>PSA 200 tests</t>
  </si>
  <si>
    <t>PSA 600 tests</t>
  </si>
  <si>
    <t>Free PSA 200 tests</t>
  </si>
  <si>
    <t>PAP 200 tests</t>
  </si>
  <si>
    <t>BR-MA (CA 15-3) 200 tests</t>
  </si>
  <si>
    <t>OM-MA (CA 125) 200 tests</t>
  </si>
  <si>
    <t>GI-MA (CA 19-9) 200 tests</t>
  </si>
  <si>
    <t>Beta-2 Microglobulin  200 tests</t>
  </si>
  <si>
    <t>Theophylline 200 tests</t>
  </si>
  <si>
    <t>Carbamazepine 200 tests</t>
  </si>
  <si>
    <t>Phenytoin 200 tests</t>
  </si>
  <si>
    <t>Valproic Acid 200 tests</t>
  </si>
  <si>
    <t>Phenobarbital 200 tests</t>
  </si>
  <si>
    <t>Tobramycin 200 tests</t>
  </si>
  <si>
    <t>CK-MB  200 tests</t>
  </si>
  <si>
    <t>Troponin I 200 tests</t>
  </si>
  <si>
    <t>Myoglobin 200 tests</t>
  </si>
  <si>
    <t>NT Pro BNP 200 tests</t>
  </si>
  <si>
    <t>Dimero D 200 tests</t>
  </si>
  <si>
    <t>Hepatitis B surface (HBsAg) 200 tests</t>
  </si>
  <si>
    <t>Anti-Hepatitis B core (Anti-HBc) 200 tests</t>
  </si>
  <si>
    <t>Anti-HBc IgM 200 tests</t>
  </si>
  <si>
    <t>Anti-HBs 200 tests</t>
  </si>
  <si>
    <t>Toxoplasma Quantitative IgG 200 tests</t>
  </si>
  <si>
    <t>Toxoplasma IgM u-Capture 200 tests</t>
  </si>
  <si>
    <t>Rubella Quantitative IgG 200 tests</t>
  </si>
  <si>
    <t>Rubella Quantitative IgG 600 tests</t>
  </si>
  <si>
    <t>Rubella IgM 200 tests</t>
  </si>
  <si>
    <t>Herpes I &amp; II IgG 600 tests</t>
  </si>
  <si>
    <t>CMV IgG  200 tests</t>
  </si>
  <si>
    <t>CMV IgM 200 tests</t>
  </si>
  <si>
    <t>10488005</t>
  </si>
  <si>
    <t>EVB VCA IgM 200 tests</t>
  </si>
  <si>
    <t>10381330</t>
  </si>
  <si>
    <t>EVB VCA IgG 200 tests</t>
  </si>
  <si>
    <t>EVB EBNA 200 tests</t>
  </si>
  <si>
    <t>H. Pylori IgG 200 tests</t>
  </si>
  <si>
    <t>H. Pylori IgG 600 tests</t>
  </si>
  <si>
    <t>Total IgE 200 tests</t>
  </si>
  <si>
    <t>Total IgE 600 tests</t>
  </si>
  <si>
    <t>AlaTOP Allergy Screen 200 tests</t>
  </si>
  <si>
    <t>L2KUN6</t>
  </si>
  <si>
    <t>CONSUMIBLES Y AUXILIARES IMMULITE 2000</t>
  </si>
  <si>
    <t>Solución de Lavado 2000 tests</t>
  </si>
  <si>
    <t>Sustrato 2000 tests</t>
  </si>
  <si>
    <t>Copa de Reacción para Immulite 2K 1000 tests</t>
  </si>
  <si>
    <t>Tubos para micromuestras</t>
  </si>
  <si>
    <t>Soporte para tubos de micromuestras</t>
  </si>
  <si>
    <t>400930-02</t>
  </si>
  <si>
    <t>HCG 1x25ml</t>
  </si>
  <si>
    <t>Fólico / Vitamina B12 1x25ml</t>
  </si>
  <si>
    <t>Homocisteína 1x25ml</t>
  </si>
  <si>
    <t>Multidiluyente 1 1x25ml</t>
  </si>
  <si>
    <t>MUltidiluyente 2 1x25ml</t>
  </si>
  <si>
    <t>MUltidiluyente 2 1x55ml</t>
  </si>
  <si>
    <t>PTH 1x25ml</t>
  </si>
  <si>
    <t>TSH 1x25ml</t>
  </si>
  <si>
    <t>FSH 1x25ml</t>
  </si>
  <si>
    <t>OM-MA  1x25ml</t>
  </si>
  <si>
    <t>Prolactin 1x25ml</t>
  </si>
  <si>
    <t>Estradiol 1x25ml</t>
  </si>
  <si>
    <t>Thyroglobulin 1x25ml</t>
  </si>
  <si>
    <t>C-Peptide  1x25ml</t>
  </si>
  <si>
    <t xml:space="preserve">Albumina 928 tests 4x232 en ADVIA 1200 </t>
  </si>
  <si>
    <t>M8L2</t>
  </si>
  <si>
    <t>helminthosporium halodes x 20</t>
  </si>
  <si>
    <t>M9L2</t>
  </si>
  <si>
    <t>fusarium moniliforme x 20</t>
  </si>
  <si>
    <t>M10L2</t>
  </si>
  <si>
    <t>stemphylium botryosum x 20</t>
  </si>
  <si>
    <t>M11L2</t>
  </si>
  <si>
    <t>rhizopus nigricans x 20</t>
  </si>
  <si>
    <t>M12L2</t>
  </si>
  <si>
    <t>aureobasidium pullulans x 20</t>
  </si>
  <si>
    <t>M13L2</t>
  </si>
  <si>
    <t>phoma betae x 20</t>
  </si>
  <si>
    <t>M14L2</t>
  </si>
  <si>
    <t>epicoccum purpurascens x 20</t>
  </si>
  <si>
    <t>M15L2</t>
  </si>
  <si>
    <t>trichorderma viride x 20</t>
  </si>
  <si>
    <t>M16L2</t>
  </si>
  <si>
    <t>curvularia lunata x 20</t>
  </si>
  <si>
    <t>M70L2</t>
  </si>
  <si>
    <t>pityrosporum orbiculare x 20</t>
  </si>
  <si>
    <t>M202L2</t>
  </si>
  <si>
    <t>cephalosporium acremonium x 20</t>
  </si>
  <si>
    <t>M203L2</t>
  </si>
  <si>
    <t>trichosporom pullulans x 20</t>
  </si>
  <si>
    <t>M204L2</t>
  </si>
  <si>
    <t>ulocladium chartarum x 20</t>
  </si>
  <si>
    <t>M207L2</t>
  </si>
  <si>
    <t>aspergillus niger x 20</t>
  </si>
  <si>
    <t>M208L2</t>
  </si>
  <si>
    <t>chaetomium globosum x 20</t>
  </si>
  <si>
    <t>M212L2</t>
  </si>
  <si>
    <t>micropolyspora faeni x 20</t>
  </si>
  <si>
    <t>M300L2</t>
  </si>
  <si>
    <t>eurotium x 20</t>
  </si>
  <si>
    <t>M304L2</t>
  </si>
  <si>
    <t>aspergillus oryzae x 20</t>
  </si>
  <si>
    <t>M305L2</t>
  </si>
  <si>
    <t>penicillium brevicompactum x 20</t>
  </si>
  <si>
    <t>M309L2</t>
  </si>
  <si>
    <t>aspergillus terreus x 20</t>
  </si>
  <si>
    <t>M310L2</t>
  </si>
  <si>
    <t>aspergillus nidulans x 20</t>
  </si>
  <si>
    <t>M311L2</t>
  </si>
  <si>
    <t>aspergillus flavus x 20</t>
  </si>
  <si>
    <t>M312L2</t>
  </si>
  <si>
    <t>aspergillus clavatus x 20</t>
  </si>
  <si>
    <t>Ocupacional</t>
  </si>
  <si>
    <t>K20L2</t>
  </si>
  <si>
    <t>lana x 20</t>
  </si>
  <si>
    <t>K71L2</t>
  </si>
  <si>
    <t>semilla de ricino x 20</t>
  </si>
  <si>
    <t>K72L2</t>
  </si>
  <si>
    <t>isaghula o psyllium x 20</t>
  </si>
  <si>
    <t>K74L2</t>
  </si>
  <si>
    <t>seda x 20</t>
  </si>
  <si>
    <t>K75L2</t>
  </si>
  <si>
    <t>isotiocianato TDI x 20</t>
  </si>
  <si>
    <t>K81L2</t>
  </si>
  <si>
    <t>ficus x 20</t>
  </si>
  <si>
    <t>K82L4</t>
  </si>
  <si>
    <t>latex x 40</t>
  </si>
  <si>
    <t>K83L2</t>
  </si>
  <si>
    <t>semilla de algodón x 20</t>
  </si>
  <si>
    <t>K84L2</t>
  </si>
  <si>
    <t>semilla de girasol x 20</t>
  </si>
  <si>
    <t>K87L2</t>
  </si>
  <si>
    <t>alfa amilasa fungal x 20</t>
  </si>
  <si>
    <t>K76L2</t>
  </si>
  <si>
    <t>isotiocianato MDI x 20</t>
  </si>
  <si>
    <t>K77L2</t>
  </si>
  <si>
    <t>isotiocianato HDI x 20</t>
  </si>
  <si>
    <t>K80L2</t>
  </si>
  <si>
    <t>formaldehido x 20</t>
  </si>
  <si>
    <t>K210L2</t>
  </si>
  <si>
    <t>anhidrido maleico x 20</t>
  </si>
  <si>
    <t>K213L2</t>
  </si>
  <si>
    <t>anhidrido tetracloroftalico x 20</t>
  </si>
  <si>
    <t>K301L2</t>
  </si>
  <si>
    <t>polvo de harina x 20</t>
  </si>
  <si>
    <t>O1L2</t>
  </si>
  <si>
    <t>algodón x 20</t>
  </si>
  <si>
    <t>O72L2</t>
  </si>
  <si>
    <t>enterotoxina A de S. aureus x 20</t>
  </si>
  <si>
    <t>O73L2</t>
  </si>
  <si>
    <t>enterotoxina B x 20</t>
  </si>
  <si>
    <t>Parasitos</t>
  </si>
  <si>
    <t>P1L2</t>
  </si>
  <si>
    <t>Ascaris x 20</t>
  </si>
  <si>
    <t>P4L2</t>
  </si>
  <si>
    <t>Anisakis x 20</t>
  </si>
  <si>
    <t>Arboles</t>
  </si>
  <si>
    <t>T1L2</t>
  </si>
  <si>
    <t>arce x 20</t>
  </si>
  <si>
    <t>T2L4</t>
  </si>
  <si>
    <t>aliso x 40</t>
  </si>
  <si>
    <t>T3L4</t>
  </si>
  <si>
    <t>abedul x 40</t>
  </si>
  <si>
    <t>T4L4</t>
  </si>
  <si>
    <t>avellano x 40</t>
  </si>
  <si>
    <t>T5L2</t>
  </si>
  <si>
    <t>haya x 20</t>
  </si>
  <si>
    <t>T6L2</t>
  </si>
  <si>
    <t>cedro de la montaña x 20</t>
  </si>
  <si>
    <t>T7L4</t>
  </si>
  <si>
    <t>roble x 40</t>
  </si>
  <si>
    <t>T8L2</t>
  </si>
  <si>
    <t>olmo x 20</t>
  </si>
  <si>
    <t>T9L4</t>
  </si>
  <si>
    <t>olivo x 40</t>
  </si>
  <si>
    <t>T10L2</t>
  </si>
  <si>
    <t>nogal x 20</t>
  </si>
  <si>
    <t>T11L2</t>
  </si>
  <si>
    <t>sicomoro x 20</t>
  </si>
  <si>
    <t>T12L2</t>
  </si>
  <si>
    <t>sauce x 20</t>
  </si>
  <si>
    <t>T14L2</t>
  </si>
  <si>
    <t>alamo americano x 20</t>
  </si>
  <si>
    <t>T15L2</t>
  </si>
  <si>
    <t>fresno blanco x 20</t>
  </si>
  <si>
    <t>T16L2</t>
  </si>
  <si>
    <t>pino blanco x 20</t>
  </si>
  <si>
    <t>T17L4</t>
  </si>
  <si>
    <t>cedro japones x 40</t>
  </si>
  <si>
    <t>T18L2</t>
  </si>
  <si>
    <t>eucalipto x 20</t>
  </si>
  <si>
    <t>T19L2</t>
  </si>
  <si>
    <t>acacia x 20</t>
  </si>
  <si>
    <t>T20L2</t>
  </si>
  <si>
    <t>mesquite, algarroba x 20</t>
  </si>
  <si>
    <t>T21L2</t>
  </si>
  <si>
    <t>arbol de corteza de papel x 20</t>
  </si>
  <si>
    <t>T22L2</t>
  </si>
  <si>
    <t>nogal liso, nogal morado x 20</t>
  </si>
  <si>
    <t>T23L4</t>
  </si>
  <si>
    <t>cipres italiano x 40</t>
  </si>
  <si>
    <t>T70L2</t>
  </si>
  <si>
    <t>morena blanca x 20</t>
  </si>
  <si>
    <t>T72L2</t>
  </si>
  <si>
    <t>palmera reina x 20</t>
  </si>
  <si>
    <t>T73L2</t>
  </si>
  <si>
    <t>pino autraliano x 20</t>
  </si>
  <si>
    <t>T77L2</t>
  </si>
  <si>
    <t>roble mezcla x 20</t>
  </si>
  <si>
    <t>T80L2</t>
  </si>
  <si>
    <t>cipres japones x 20</t>
  </si>
  <si>
    <t>T81L2</t>
  </si>
  <si>
    <t>aliso japones x 20</t>
  </si>
  <si>
    <t>T103L2</t>
  </si>
  <si>
    <t>roble perenne x 20</t>
  </si>
  <si>
    <t>T209L2</t>
  </si>
  <si>
    <t>horn  beam x 20</t>
  </si>
  <si>
    <t>T401L2</t>
  </si>
  <si>
    <t>arbol de pimienta x 20</t>
  </si>
  <si>
    <t>T402L2</t>
  </si>
  <si>
    <t>gomero x 20</t>
  </si>
  <si>
    <t>T404L2</t>
  </si>
  <si>
    <t>arbol del paraiso x 20</t>
  </si>
  <si>
    <t>T406L2</t>
  </si>
  <si>
    <t>palmera x 20</t>
  </si>
  <si>
    <t>Hierbas</t>
  </si>
  <si>
    <t>W1L4</t>
  </si>
  <si>
    <t>ambrosia comun x 40</t>
  </si>
  <si>
    <t>W2L2</t>
  </si>
  <si>
    <t>ambrosia del oeste x 20</t>
  </si>
  <si>
    <t>W3L2</t>
  </si>
  <si>
    <t>ambrosia gigante x 20</t>
  </si>
  <si>
    <t>W4L2</t>
  </si>
  <si>
    <t>ambrosia falsa x 20</t>
  </si>
  <si>
    <t>W5L2</t>
  </si>
  <si>
    <t>artemisa x 20</t>
  </si>
  <si>
    <t>W6L4</t>
  </si>
  <si>
    <t>artemisa vulgaris x 40</t>
  </si>
  <si>
    <t>W7L2</t>
  </si>
  <si>
    <t>margarita ojo de buey x 20</t>
  </si>
  <si>
    <t>W8L2</t>
  </si>
  <si>
    <t>diente de leon x 20</t>
  </si>
  <si>
    <t>W9L4</t>
  </si>
  <si>
    <t>platano ingles x 40</t>
  </si>
  <si>
    <t>W10L2</t>
  </si>
  <si>
    <t>quinoa x 20</t>
  </si>
  <si>
    <t>W11L2</t>
  </si>
  <si>
    <t>cardo ruso x 20</t>
  </si>
  <si>
    <t>W12L2</t>
  </si>
  <si>
    <t>vara de san jose x 20</t>
  </si>
  <si>
    <t>W13L2</t>
  </si>
  <si>
    <t>hierba de san guillermo x 20</t>
  </si>
  <si>
    <t>W14L2</t>
  </si>
  <si>
    <t>amaranto rustico x 20</t>
  </si>
  <si>
    <t>W15L2</t>
  </si>
  <si>
    <t>scale x 20</t>
  </si>
  <si>
    <t>W16L2</t>
  </si>
  <si>
    <t>sauco rustico de pantano x 20</t>
  </si>
  <si>
    <t>W17L2</t>
  </si>
  <si>
    <t>arbusto de fuego x 20</t>
  </si>
  <si>
    <t>W18L2</t>
  </si>
  <si>
    <t>acedera x 20</t>
  </si>
  <si>
    <t>W19L4</t>
  </si>
  <si>
    <t>parietaria officinalis x 40</t>
  </si>
  <si>
    <t>W20L2</t>
  </si>
  <si>
    <t>ortiga x 20</t>
  </si>
  <si>
    <t>W21L4</t>
  </si>
  <si>
    <t>hierba del muro x 40</t>
  </si>
  <si>
    <t>W75L2</t>
  </si>
  <si>
    <t>atriplex canescens x 20</t>
  </si>
  <si>
    <t>W82L2</t>
  </si>
  <si>
    <t>amaranthus palmeri x 20</t>
  </si>
  <si>
    <t>W203L2</t>
  </si>
  <si>
    <t>pollen de colza x 20</t>
  </si>
  <si>
    <t>W209L2</t>
  </si>
  <si>
    <t>ambrosia mezcla x 20</t>
  </si>
  <si>
    <t>Paneles</t>
  </si>
  <si>
    <t>DP1L4</t>
  </si>
  <si>
    <t>Panel Garrapata 1 x 40</t>
  </si>
  <si>
    <t>Dermatophagoides pterpnyssinus, farinae, microceras, lepidoglyphus destructor, tyrophagus  putrescentiae, glycyphagus domesticus, euroglyphus maynei, blomia tropicales</t>
  </si>
  <si>
    <t>EP1L4</t>
  </si>
  <si>
    <t>Panel Animal 1 x 40</t>
  </si>
  <si>
    <t>caspa y epitelio de gato, caspa de caballo, caspa de vaca y caspa de perro</t>
  </si>
  <si>
    <t>EP2L4</t>
  </si>
  <si>
    <t>Panel Animal 2 x 40</t>
  </si>
  <si>
    <t xml:space="preserve">Si </t>
  </si>
  <si>
    <t xml:space="preserve">MicroAlbumina (uALB) 520 tests 4x130 en ADVIA 1200 </t>
  </si>
  <si>
    <t>10327381</t>
  </si>
  <si>
    <t xml:space="preserve">Proteínas Totales  2800 tests 4x700 en ADVIA 1200 </t>
  </si>
  <si>
    <t>Calibrador Apolipoprotein A1/B  5x0,26gr x1ml</t>
  </si>
  <si>
    <t xml:space="preserve">Calibrador Cistatina C 2mlx5 niveles </t>
  </si>
  <si>
    <t>Calibrador Drug II (Ac. Valp_2 -Vancom_2- Carba_2)</t>
  </si>
  <si>
    <t>Calibrador HbA1c Nueva  (para usar con reactivo 10379673 con pretratamiento o automatizada)</t>
  </si>
  <si>
    <t>Calibrador HDL/LDL Chol 3x1ml</t>
  </si>
  <si>
    <t xml:space="preserve">Calibrador MicroAlbuminuria 5x2ml </t>
  </si>
  <si>
    <t>Calibrador para Proteínas Urinarias  3x5ml</t>
  </si>
  <si>
    <t>Calibrador PCR _2   3x1ml</t>
  </si>
  <si>
    <t>Calibrador PCRwr ( Amplio Rango)</t>
  </si>
  <si>
    <t>Calibrador Special Chemistry (Lactato,Lipasa,TIBC, Fosfatasa Acida (Total y no Prostática)</t>
  </si>
  <si>
    <t>MP1L4</t>
  </si>
  <si>
    <t>Panel Mohos 1 x 40</t>
  </si>
  <si>
    <t>penicillium notatum, cladosporium herbarum, aspergillus fumigatus, candida albicans, alternaria tenuis</t>
  </si>
  <si>
    <t>TP1L4</t>
  </si>
  <si>
    <t>Panel Arbol 1 x 40</t>
  </si>
  <si>
    <t>arce, abedul, roble, olmo, nogal</t>
  </si>
  <si>
    <t>TP2L4</t>
  </si>
  <si>
    <t>Panel Arbol 2 x 40</t>
  </si>
  <si>
    <t>arce, roble, olmo, alamo americano, nogal</t>
  </si>
  <si>
    <t>TP3L4</t>
  </si>
  <si>
    <t>Panel Arbol 3 x 40</t>
  </si>
  <si>
    <t>cedro de la montaña, roble, olmo, alamo americano, algarrobo</t>
  </si>
  <si>
    <t>TP4L4</t>
  </si>
  <si>
    <t>Panel Arbol 4 x 40</t>
  </si>
  <si>
    <t>roble, olmo, sicomoro, sauce, alamo americano</t>
  </si>
  <si>
    <t>TP5L4</t>
  </si>
  <si>
    <t>Panel Arbol 5 x 40</t>
  </si>
  <si>
    <t>aliso, avellana, olmo, sauce, alamo americano</t>
  </si>
  <si>
    <t>TP6L4</t>
  </si>
  <si>
    <t>Panel Arbol 6 x 40</t>
  </si>
  <si>
    <t>arce, abedul, haya, roble, nogal</t>
  </si>
  <si>
    <t>TP7L4</t>
  </si>
  <si>
    <t>Panel Arbol 7 x 40</t>
  </si>
  <si>
    <t>olivo, sauce, pino blanco, eucalipto, acacia, arbol de corteza de papel</t>
  </si>
  <si>
    <t>TP8L4</t>
  </si>
  <si>
    <t>Panel Arbol 8 x 40</t>
  </si>
  <si>
    <t>arce, abedul, avellana, roble, sicomoro</t>
  </si>
  <si>
    <t>TP9L4</t>
  </si>
  <si>
    <t>Panel Arbol 9 x 40</t>
  </si>
  <si>
    <t>aliso, abedul, avellana, roble, sauce</t>
  </si>
  <si>
    <t>WP1L4</t>
  </si>
  <si>
    <t>Panel Hierbas 1 x 40</t>
  </si>
  <si>
    <t>ambrosia comun, artemisia vulgaris, platano ingles, quinoa, cardo ruso</t>
  </si>
  <si>
    <t>WP2L4</t>
  </si>
  <si>
    <t>Panel Hierbas 2 x 40</t>
  </si>
  <si>
    <t>ambrosia del oeste, artemisia vulgaris, platano ingles, quinoa, scale</t>
  </si>
  <si>
    <t>WP3L4</t>
  </si>
  <si>
    <t>Panel Hierbas 3 x 40</t>
  </si>
  <si>
    <t>artemisia vulgaris, platano ingles, quinoa, vara de san jose,ortiga</t>
  </si>
  <si>
    <t>WP5L4</t>
  </si>
  <si>
    <t>Panel Hierbas 5 x 40</t>
  </si>
  <si>
    <t>ambrosia comun, artemisia vulgaris, margarita ojo de buey, diente de leon, vara de san jose</t>
  </si>
  <si>
    <t>WP6L4</t>
  </si>
  <si>
    <t>Panel Hierbas 6 x 40</t>
  </si>
  <si>
    <t>platano ingles, quinoa, cardo ruso, acedera</t>
  </si>
  <si>
    <t>WP7L4</t>
  </si>
  <si>
    <t>Panel Hierbas 7 x 40</t>
  </si>
  <si>
    <t>margarita ojo de buey, diente de leon, platano ingles, quinoa, vara de san jose</t>
  </si>
  <si>
    <t>10308992</t>
  </si>
  <si>
    <t xml:space="preserve">Control Her-2 Neu (2x2x2ml) </t>
  </si>
  <si>
    <t xml:space="preserve">Control anti-TPO 1,2 </t>
  </si>
  <si>
    <t>Control Calidad cPSA</t>
  </si>
  <si>
    <t>Calibrador SHBG</t>
  </si>
  <si>
    <t xml:space="preserve">Calibrador 30 para Estradiol Nueva Version (2x2x2ml) </t>
  </si>
  <si>
    <t>Control aHbe 2 x 10 ml</t>
  </si>
  <si>
    <t>Control HBeAg 2 x 10 ml</t>
  </si>
  <si>
    <t>Diluyente para Estradiol</t>
  </si>
  <si>
    <t xml:space="preserve">Lipasa (LIPL)  120 tests </t>
  </si>
  <si>
    <t>Litio ( LI ) 80 tests</t>
  </si>
  <si>
    <t>Microalbumina (MALB)  80 tests</t>
  </si>
  <si>
    <t>PreAlbumina (PALB ) 120 tests</t>
  </si>
  <si>
    <t xml:space="preserve">Proteina C Reativa (CRP)  120 tests ( Linealidad 0,2-12 mg/dl) </t>
  </si>
  <si>
    <t>Proteinas Totles (TP) 480 tests</t>
  </si>
  <si>
    <t>Pseudocolinesterasa (PCHE)  120 tests</t>
  </si>
  <si>
    <t>rCRP-Rango extendido o Ultrasensible ( x 120 tests)  -Linealidad 0,05-25mg/dl</t>
  </si>
  <si>
    <t>T4  120 tests</t>
  </si>
  <si>
    <t>TIBC Directo  ( Capacidad total de Fijación del Hierro)  240 tests</t>
  </si>
  <si>
    <t>UCFP (Proteinas Líquidos /orina) 80 tests</t>
  </si>
  <si>
    <t>Urea (BUN) 480 tests</t>
  </si>
  <si>
    <t xml:space="preserve">Drogas de Abuso Screning en Orina </t>
  </si>
  <si>
    <t>EXTC Urine Ecstasy Screen Flex 80 tests</t>
  </si>
  <si>
    <t>METH  Urine Methadone Screen Flex 80 tests</t>
  </si>
  <si>
    <t>OPI Urine Opiate Screen Flex 80 tests</t>
  </si>
  <si>
    <t>COC Urine Cocaine Metabolite Screen Flex 80 Tests</t>
  </si>
  <si>
    <t>BENZ  Urine Benzodiazepine Screen Flex 80 Tests</t>
  </si>
  <si>
    <t>THC Urine Cannabinoids Screen Flex 80 Tests</t>
  </si>
  <si>
    <t>AMPH Urine  Amphetamine/Metamphetamine Screen Flex 80 Tests</t>
  </si>
  <si>
    <t>PCP  Urine Phencyclidine Screen Flex 80 Tests</t>
  </si>
  <si>
    <t xml:space="preserve">BARB  Urine Barbiturate Screen Flex 80 Tests </t>
  </si>
  <si>
    <t xml:space="preserve">TESTS CON MODULO HM </t>
  </si>
  <si>
    <t xml:space="preserve">CardioPhase CRP ( CCRP) 120 tests (HM) ( Linealidad 0,1-15 mg/dl )  </t>
  </si>
  <si>
    <t xml:space="preserve">CKMB-massa 160 tests (HM) ( Linealidad de 0,5-300 ng/ml ) </t>
  </si>
  <si>
    <t>Ferritina FERR 120 tests (HM)</t>
  </si>
  <si>
    <t>FPSA (PSA Libre) 120 tests (HM)</t>
  </si>
  <si>
    <t>BioRad Lyphochek Assayed Chem 1</t>
  </si>
  <si>
    <t>BioRad Lyphochek Assayed Chem 2</t>
  </si>
  <si>
    <t xml:space="preserve">BioRad Liquichek Lipids Level 1 </t>
  </si>
  <si>
    <t xml:space="preserve">BioRad Liquichek Lipids Level 2 </t>
  </si>
  <si>
    <t xml:space="preserve">BioRad Lyphochek Quant Urine Normal </t>
  </si>
  <si>
    <t xml:space="preserve">BioRad Lyphochek Quant Urine Anormal </t>
  </si>
  <si>
    <t xml:space="preserve">BioRad Lyphochek Immunology Plus </t>
  </si>
  <si>
    <t xml:space="preserve">BioRad Liquichek Ethanol/Ammonia 1 </t>
  </si>
  <si>
    <t>BioRad Liquichek Ethanol/Ammonia 2</t>
  </si>
  <si>
    <t xml:space="preserve">BioRad Liquichek Ethanol/Ammonia 3 </t>
  </si>
  <si>
    <t>Bio Rad Liquicheck  TDM Trilevel</t>
  </si>
  <si>
    <t xml:space="preserve">Bio Rad Control CSF Nivel 1 ( Liquido cefalorraquideo ) </t>
  </si>
  <si>
    <t xml:space="preserve">Bio Rad Control CSF Nivel 2 ( Liqudo cefalorraquideo ) </t>
  </si>
  <si>
    <t xml:space="preserve">Bio Rad Control SangreTotal 1 (para Inmunosupresores) </t>
  </si>
  <si>
    <t>Bio Rad Control Sangre Total 2 (para inmunosupresores)</t>
  </si>
  <si>
    <t xml:space="preserve">Bio Rad Control Sangre Total 3 (para inmunosupresores) </t>
  </si>
  <si>
    <t>Bio Rad Microalbumina Liquicheck Nivel 1 ( Presentación Grande 12X10ml )</t>
  </si>
  <si>
    <t>Bio Rad Microalbumina Liquicheck Nivel 2  ( Presentación Grande 12X10ml )</t>
  </si>
  <si>
    <t>Bio Rad Qualitative Urine Toxicology -Control Negativo</t>
  </si>
  <si>
    <t xml:space="preserve">Bio Rad Qualitative Urine Toxicology - Control Positivo </t>
  </si>
  <si>
    <t xml:space="preserve"> 10471574 </t>
  </si>
  <si>
    <t>More Control para Tacrolimus /Sirolimus/Ciclosporina</t>
  </si>
  <si>
    <t>80635068</t>
  </si>
  <si>
    <t xml:space="preserve">Control para HbA1c con Pretratamiento o Directa </t>
  </si>
  <si>
    <t>10313975</t>
  </si>
  <si>
    <t>Control Orina 1 THC (Canabinoide)</t>
  </si>
  <si>
    <t>10313976</t>
  </si>
  <si>
    <t>Control Orina 2 THC (Canabinoide)</t>
  </si>
  <si>
    <t>Control Normal / Anormal HbA1c</t>
  </si>
  <si>
    <t>80636012</t>
  </si>
  <si>
    <t>Control Microalbúmina / Creatinina</t>
  </si>
  <si>
    <t>80635019</t>
  </si>
  <si>
    <t>Clinitek Atlas Control Positivo  X 25 tiras</t>
  </si>
  <si>
    <t>80635037</t>
  </si>
  <si>
    <t>Clinitek Atlas Control Negativo  X 25 tiras</t>
  </si>
  <si>
    <t xml:space="preserve"> CONTROLES COMUNES 238 - 248 -348 - 600 - 800 - 1200</t>
  </si>
  <si>
    <t>8062108860</t>
  </si>
  <si>
    <t>Rapid QC Complete Level 1 pack x 30 amp.</t>
  </si>
  <si>
    <t>8062108868</t>
  </si>
  <si>
    <t>Rapid QC Complete Level 2 pack x 30 amp.</t>
  </si>
  <si>
    <t>8062108869</t>
  </si>
  <si>
    <t>Rapid QC Complete Level 3 pack x 30 amp.</t>
  </si>
  <si>
    <t xml:space="preserve"> CONTROLES RAPIDLAB 1200</t>
  </si>
  <si>
    <t>8062120241</t>
  </si>
  <si>
    <t>Automatic QC Cartridge kit (1 unidad)</t>
  </si>
  <si>
    <t xml:space="preserve"> CONTROLES RAPIDCHEM 744 / 754</t>
  </si>
  <si>
    <t>Bi Level QC KIT ( Normal y Anormal)- Reemplaza Certain Lyte</t>
  </si>
  <si>
    <t>TIBC Directo  Calibrador  2x3x1ml</t>
  </si>
  <si>
    <t>IRON ( Hierro ) Calibrador 2x3x1,2ml</t>
  </si>
  <si>
    <t xml:space="preserve">LIPL Calibrador 2x3x1ml Reemplaza al 10444991 </t>
  </si>
  <si>
    <t>MicroAlbúmina Calibrador 2x5x1 ml</t>
  </si>
  <si>
    <t>PCHE (Colinesterasa ) Calibrador  2x3x2ml</t>
  </si>
  <si>
    <t xml:space="preserve">Pre ALB Calibrador ( Pre Albumina ) </t>
  </si>
  <si>
    <t xml:space="preserve">Proteína C Reactiva (CRP) Calibrador 2x5x1 ml ( Linealidad 0,2-12 mg/dl ) </t>
  </si>
  <si>
    <t xml:space="preserve">Salicilato Calibrador 2x3x4 ml (ACA Cal) </t>
  </si>
  <si>
    <t xml:space="preserve">Sirolimus Calibrador </t>
  </si>
  <si>
    <t>T4 Calibrador  2x5x1 ml</t>
  </si>
  <si>
    <t>Tacrolimus  Calibrador 5x2 ml</t>
  </si>
  <si>
    <t>TP/ALB Calibrador 2x3x2ml</t>
  </si>
  <si>
    <t xml:space="preserve">UCFP Calibrator   2x5x4 ml ( Orina y LCR Calibrador ) </t>
  </si>
  <si>
    <t xml:space="preserve">DAU Emit Calibrador Nivel 0 ( Drogas de Abuso en Orina) Tambien se usa para Extasis como nivel 0 </t>
  </si>
  <si>
    <t xml:space="preserve">DAU Emit Calibrador Nivel 1 ( Drogas de Abuso en Orina) </t>
  </si>
  <si>
    <t xml:space="preserve">DAU Emit Calibrador Nivel 2 ( Drogas de Abuso en Orina) </t>
  </si>
  <si>
    <t xml:space="preserve">DAU Emit Calibrador Nivel 3 ( Drogas de Abuso en Orina) </t>
  </si>
  <si>
    <t xml:space="preserve">DAU Emit Calibrador Nivel 4 ( Drogas de Abuso en Orina) </t>
  </si>
  <si>
    <t xml:space="preserve">DAU Emit Calibrador Nivel 5 ( Drogas de Abuso en Orina) </t>
  </si>
  <si>
    <t xml:space="preserve">EXTC , Extasis Emit II Plus Calibrador Nivel 1 ( EXTC en orina calibrador ) </t>
  </si>
  <si>
    <t xml:space="preserve">EXTC , Extasis Emit II Plus Calibrador Nivel 2 ( EXTC en orina calibrador ) </t>
  </si>
  <si>
    <t xml:space="preserve">EXTC , Extasis Emit II Plus Calibrador Nivel 3 ( EXTC en orina calibrador ) </t>
  </si>
  <si>
    <t xml:space="preserve">EXTC , Extasis Emit II Plus Calibrador Nivel 4 ( EXTC en orina calibrador ) </t>
  </si>
  <si>
    <t>CALIBRADORES PARA TESTS DE MODULO HM</t>
  </si>
  <si>
    <t xml:space="preserve">CCRP Calibrador  2x5 levels (HM) ( Cardiophase CRP )   -Linealidad 0,1-15 mg/dl)  </t>
  </si>
  <si>
    <t>FERR Calibrador  2x5 levels (HM)</t>
  </si>
  <si>
    <t>mCKMB calibrador ( de la CKMB Masa ) 2x5 levels (HM)</t>
  </si>
  <si>
    <t>MyoglobinA Calibrador (HM)</t>
  </si>
  <si>
    <t>Total y Free  PSA (T/F PSA)  calibrador  2x5 levels</t>
  </si>
  <si>
    <t xml:space="preserve">Thyroid (TSH,fT4 )-Calibrador 2x5 x2 ml (HM) </t>
  </si>
  <si>
    <t>Troponin I calibrador  2x5 levels (HM)para ambas LcTNI  y cTNI</t>
  </si>
  <si>
    <t>PBNP y LPBNP Calib 2x5 levels HM ( N-Terminal Pro-Brain Natriuretic Peptid )</t>
  </si>
  <si>
    <t>Cuvette Cartridge 12,000/cart</t>
  </si>
  <si>
    <t>Empty FLEX Cart.</t>
  </si>
  <si>
    <t>Chemistry wash 1x1,8L</t>
  </si>
  <si>
    <t>Aliquot wheels  8/bag</t>
  </si>
  <si>
    <t>Sample Cups(1.5ml)  1,000/bag</t>
  </si>
  <si>
    <t>Short Sample Cups  1,000/bag</t>
  </si>
  <si>
    <t>Printer Paper XL,RxL,Xpand  4 rolls/97m</t>
  </si>
  <si>
    <t xml:space="preserve">Vessels - HM  4x250 (Copitas para uso en HM y dilución de las muestras) </t>
  </si>
  <si>
    <t xml:space="preserve">Probe cleaner 1x500ml ( se usa con el Módulo HM) </t>
  </si>
  <si>
    <t xml:space="preserve">Sample probe cleaner  1L (se usa con el Módulo HM) </t>
  </si>
  <si>
    <t xml:space="preserve">Lampara DM source  </t>
  </si>
  <si>
    <t>Reference Electrode  Refill Cassette - Carcasa más Piedra 1 Unidad</t>
  </si>
  <si>
    <t>Clot Removing Kit 1 unidad</t>
  </si>
  <si>
    <t>Conditioner Kit 5 x 2 ml</t>
  </si>
  <si>
    <t xml:space="preserve">Desproteinizer universal 10 x 2 ml. </t>
  </si>
  <si>
    <t xml:space="preserve">Na-K-Ca-Cl Electrode Fill Solution 3 amp. x 3 ml. </t>
  </si>
  <si>
    <t xml:space="preserve">pH Electrode Fill Solution 3ampolletas x 3 ml. </t>
  </si>
  <si>
    <t>Reference Electrode Fill Solution KCL 4M 4 ampolletas x 5 ml.</t>
  </si>
  <si>
    <t>Reference Electrode Inner Element 1 unidad</t>
  </si>
  <si>
    <t>Lactate Biosensor 4 biosensores</t>
  </si>
  <si>
    <t>Glucose Biosensor 2 biosensores</t>
  </si>
  <si>
    <t>Ca Electrode1 electrodo + ampolleta con fill solution</t>
  </si>
  <si>
    <t>Cl Electrode 1 electrodo + ampolleta con fill solution</t>
  </si>
  <si>
    <t xml:space="preserve"> K Electrode 1 electrodo + ampolleta con fill solution</t>
  </si>
  <si>
    <t>Na Electrode 1 electrodo + ampolleta con fill solution</t>
  </si>
  <si>
    <t>pH Electrode  1 electrodo + ampolleta con fill solution</t>
  </si>
  <si>
    <t>pCO2 Electrode1 electrodo</t>
  </si>
  <si>
    <t>pO2 Electrode 1electrodo</t>
  </si>
  <si>
    <t>80634395</t>
  </si>
  <si>
    <t>ACCESORIOS COMUNES</t>
  </si>
  <si>
    <t>Rc Daily Cleaning Soln Kit</t>
  </si>
  <si>
    <t>806205610166</t>
  </si>
  <si>
    <t>Li Sensor</t>
  </si>
  <si>
    <t>806200583772</t>
  </si>
  <si>
    <t>Reagent Module (Na/K/Li) para RC 754</t>
  </si>
  <si>
    <t>806205840552</t>
  </si>
  <si>
    <t>Red Test Dye solution x 50 ml</t>
  </si>
  <si>
    <t>806203279837</t>
  </si>
  <si>
    <t>Urine diluent</t>
  </si>
  <si>
    <t>806200938058</t>
  </si>
  <si>
    <t xml:space="preserve">Sampler </t>
  </si>
  <si>
    <t>806202377673</t>
  </si>
  <si>
    <t xml:space="preserve">Probe wiper  4 </t>
  </si>
  <si>
    <t>806205905239</t>
  </si>
  <si>
    <t xml:space="preserve">Pump tubing kit </t>
  </si>
  <si>
    <t>806207372033</t>
  </si>
  <si>
    <t xml:space="preserve">Compression plate </t>
  </si>
  <si>
    <t>806200362008</t>
  </si>
  <si>
    <t xml:space="preserve">Reference Sensor </t>
  </si>
  <si>
    <t>806202283180</t>
  </si>
  <si>
    <t>Separator sensor</t>
  </si>
  <si>
    <t>806202451792</t>
  </si>
  <si>
    <t xml:space="preserve">Cl Sensor </t>
  </si>
  <si>
    <t>8062661439</t>
  </si>
  <si>
    <t>K sensor</t>
  </si>
  <si>
    <t>80624955798</t>
  </si>
  <si>
    <t xml:space="preserve">Na Sensor </t>
  </si>
  <si>
    <t>806204473866</t>
  </si>
  <si>
    <t xml:space="preserve">Daily cleaning solution kit </t>
  </si>
  <si>
    <t>806201331777</t>
  </si>
  <si>
    <t>Reagent module (Na/K/Cl) para RC 744</t>
  </si>
  <si>
    <t>806202970609</t>
  </si>
  <si>
    <t>RapidChem 744/754</t>
  </si>
  <si>
    <t>Regulador doble para ambos tubos 1 unidad</t>
  </si>
  <si>
    <t>8062127191</t>
  </si>
  <si>
    <t>Tubo de Gas 2 Slope 1Tubo (248 y Serie 800) (10%CO2- 0%O2, Blance N2)</t>
  </si>
  <si>
    <t>8062477438</t>
  </si>
  <si>
    <t>Tubo de Gas 1 de Calibración 1 Tubo (para todos) (5%CO2-12%O2, Balance N2)</t>
  </si>
  <si>
    <t>8062477434</t>
  </si>
  <si>
    <t>Air filter x 2</t>
  </si>
  <si>
    <t>8062122521</t>
  </si>
  <si>
    <t>Lamp Assy Co-ox</t>
  </si>
  <si>
    <t>806206650153</t>
  </si>
  <si>
    <t>806204142460</t>
  </si>
  <si>
    <t>Sample ground temp sensor RL1200</t>
  </si>
  <si>
    <t>8062478740</t>
  </si>
  <si>
    <t>Ca electrode RL1200</t>
  </si>
  <si>
    <t>806201428622</t>
  </si>
  <si>
    <t>pCo2 electrode RL1200</t>
  </si>
  <si>
    <t>806205065729</t>
  </si>
  <si>
    <t>pO2 electrode RL1200</t>
  </si>
  <si>
    <t>806205065575</t>
  </si>
  <si>
    <t xml:space="preserve">Reference electrode refill cassette </t>
  </si>
  <si>
    <t>806206451843</t>
  </si>
  <si>
    <t>Co-ox pump tube kit RL1200</t>
  </si>
  <si>
    <t>806203705089</t>
  </si>
  <si>
    <t>Tubing kit RL1200</t>
  </si>
  <si>
    <t>806206645048</t>
  </si>
  <si>
    <t>806206643971</t>
  </si>
  <si>
    <t>806206646415</t>
  </si>
  <si>
    <t>Printer paper cover Assy RL1200</t>
  </si>
  <si>
    <t>806209340910</t>
  </si>
  <si>
    <t>Printer paper spindle RL1200</t>
  </si>
  <si>
    <t>806200792177</t>
  </si>
  <si>
    <t>Printer paper RL 1200</t>
  </si>
  <si>
    <t>8062101404</t>
  </si>
  <si>
    <t>Waste Bottle (4 unidad) RL1200</t>
  </si>
  <si>
    <t>806206641057</t>
  </si>
  <si>
    <t>Co-ox sampler chamber RL 1200</t>
  </si>
  <si>
    <t>806206324604</t>
  </si>
  <si>
    <t>Wash Cartridge ( 2 unidades)</t>
  </si>
  <si>
    <t>806203913056</t>
  </si>
  <si>
    <t>Reagent Cartridge (1 unidad)</t>
  </si>
  <si>
    <t>806203909458</t>
  </si>
  <si>
    <t>Rapidlab SERIE 1200: ph/ pO2/ pCo2/ Na/ K/ Ca/ Cl/ Gluc/ Lac/ Co-ox/ pAt</t>
  </si>
  <si>
    <t>10329817 </t>
  </si>
  <si>
    <t>Probe Protectors - Arandela Protectora toma de Muestra (Pack x 10)</t>
  </si>
  <si>
    <t>Probe &amp; Housing kit - Módulo Toma de Muestra (1 Unidad)</t>
  </si>
  <si>
    <t>Probe &amp; Tubing kit Aguja y Tubuladura (1 Unidad)</t>
  </si>
  <si>
    <t>Gas Cartridge Pack (Calibration &amp; Slope) x 2 Tubos</t>
  </si>
  <si>
    <t>Bottle Tubing Kit (1 Unidad)</t>
  </si>
  <si>
    <t xml:space="preserve">Reagent &amp; Sample Pump Tubing Kit (1 Unidad)  </t>
  </si>
  <si>
    <t>Hct Electrode (1 unidad)</t>
  </si>
  <si>
    <t xml:space="preserve">Hcto. Slope  10 ampollas x 2 ml. </t>
  </si>
  <si>
    <t>Wash  &amp; CD Pack 4 botellas</t>
  </si>
  <si>
    <t>Buffer Pack 4 botellas</t>
  </si>
  <si>
    <t>Rapidlab 348:pH/pO2/pCO2/Na/K/Ca/Cl/Hcto Barómetro incorporado</t>
  </si>
  <si>
    <t>Bottle Tubing Kit (1Unidad)</t>
  </si>
  <si>
    <t>Probe &amp; Housing Kit - Módulo Toma de Muestra (1Unidad)</t>
  </si>
  <si>
    <t>Probe &amp; Tubing Kit - Aguja y Tubuladura (1Unidad)</t>
  </si>
  <si>
    <t>Sample &amp; Reagent Pump Tubing Kit (1Unidad)</t>
  </si>
  <si>
    <t xml:space="preserve">Wash &amp; CD PackDesprot.&amp; conditioning pack x 4 </t>
  </si>
  <si>
    <t>Buffer Pack 6.838 buffer: 4 botellas x 90 ml + 7.382 buffer: 4 botellas x 370 ml</t>
  </si>
  <si>
    <t>Rapidlab 248:pH/pO2/pCO2 Barómetro incorporado</t>
  </si>
  <si>
    <t>CUIDADOS CRITICOS</t>
  </si>
  <si>
    <t>DCA 2000 Microalbúmina/Creatinina x 10 det. ind.(7’)</t>
  </si>
  <si>
    <t>80636011</t>
  </si>
  <si>
    <t>DCA 2000 HbA1c x 10 det. ind (6 minutos).</t>
  </si>
  <si>
    <t>80635035</t>
  </si>
  <si>
    <t>Clinitek Atlas Rinse Additive (4 x 26 ml)</t>
  </si>
  <si>
    <t>80635007A</t>
  </si>
  <si>
    <t>Clinitek Atlas Calibration Kit (Cal 1,2,3 y 4) 4 x 230ml</t>
  </si>
  <si>
    <t>80635018A</t>
  </si>
  <si>
    <t>80635017</t>
  </si>
  <si>
    <t>80632083</t>
  </si>
  <si>
    <t>Chek-Stix Combo: 25 positivas/25 negativas (Orina Control)</t>
  </si>
  <si>
    <t xml:space="preserve">Multistix 10-SG (10 parámetros) x 100 tiras  </t>
  </si>
  <si>
    <t>VERSANT HCV GENOTYPE 2.0</t>
  </si>
  <si>
    <t>VERSANT HCV CONTROL 2.0 KIT</t>
  </si>
  <si>
    <t>VERSANT HCV AMPLIFICATION 2.0</t>
  </si>
  <si>
    <t>CI-TROL 1 (E) 10XF.1ML</t>
  </si>
  <si>
    <t>CI-TROL 2 (E) 10XF.1ML</t>
  </si>
  <si>
    <t>CI-TROL 3 (E) 10XF.1ML</t>
  </si>
  <si>
    <t>Proc Global Kit 4x2ml</t>
  </si>
  <si>
    <t>Von Willebrand</t>
  </si>
  <si>
    <t>Berichrom Pai Kit 1x2ml</t>
  </si>
  <si>
    <t>Berichrom-A2-Antiplasmin Kit 3x5ml</t>
  </si>
  <si>
    <t>Berichrom-Plasminogen Kit 3x5ml</t>
  </si>
  <si>
    <r>
      <t xml:space="preserve">In case of Continuous Analysis
</t>
    </r>
    <r>
      <rPr>
        <sz val="10"/>
        <rFont val="ＭＳ 明朝"/>
        <charset val="128"/>
      </rPr>
      <t>(Waiting time: 0 sec. to less than 5 sec.)</t>
    </r>
    <r>
      <rPr>
        <sz val="10"/>
        <rFont val="ＭＳ 明朝"/>
        <charset val="128"/>
      </rPr>
      <t xml:space="preserve">:
* 3.00ml for each </t>
    </r>
    <r>
      <rPr>
        <sz val="10"/>
        <rFont val="ＭＳ 明朝"/>
        <charset val="128"/>
      </rPr>
      <t xml:space="preserve">Serum </t>
    </r>
    <r>
      <rPr>
        <sz val="10"/>
        <rFont val="ＭＳ 明朝"/>
        <charset val="128"/>
      </rPr>
      <t xml:space="preserve">sample
</t>
    </r>
    <r>
      <rPr>
        <sz val="10"/>
        <rFont val="ＭＳ 明朝"/>
        <charset val="128"/>
      </rPr>
      <t>* 4.50ml for each Urine Sample</t>
    </r>
    <r>
      <rPr>
        <sz val="10"/>
        <rFont val="ＭＳ 明朝"/>
        <charset val="128"/>
      </rPr>
      <t xml:space="preserve">
</t>
    </r>
    <r>
      <rPr>
        <sz val="10"/>
        <color indexed="12"/>
        <rFont val="ＭＳ 明朝"/>
      </rPr>
      <t>assume no batch ISE's, and &gt;2 chems with each ISE sample</t>
    </r>
    <r>
      <rPr>
        <sz val="10"/>
        <rFont val="ＭＳ 明朝"/>
        <charset val="128"/>
      </rPr>
      <t xml:space="preserve">
</t>
    </r>
  </si>
  <si>
    <r>
      <t>as undiluted</t>
    </r>
    <r>
      <rPr>
        <sz val="10"/>
        <rFont val="ＭＳ 明朝"/>
        <charset val="128"/>
      </rPr>
      <t xml:space="preserve">
RTT1 480uL/Wash3
RTT2 480uL/Wash3
</t>
    </r>
    <r>
      <rPr>
        <sz val="10"/>
        <color indexed="12"/>
        <rFont val="ＭＳ 明朝"/>
      </rPr>
      <t>2*2*231=924</t>
    </r>
  </si>
  <si>
    <t>negligible, only if Fe before Mg</t>
  </si>
  <si>
    <r>
      <t xml:space="preserve">Daily WASH1  </t>
    </r>
    <r>
      <rPr>
        <sz val="10"/>
        <color indexed="12"/>
        <rFont val="ＭＳ 明朝"/>
      </rPr>
      <t>(1 cycle: H2O)</t>
    </r>
  </si>
  <si>
    <r>
      <t xml:space="preserve">Daily WASH2 </t>
    </r>
    <r>
      <rPr>
        <sz val="10"/>
        <color indexed="12"/>
        <rFont val="ＭＳ 明朝"/>
      </rPr>
      <t>(2 cycles: H2O, 10%CW))</t>
    </r>
  </si>
  <si>
    <r>
      <t xml:space="preserve">Weekly Cell Blank </t>
    </r>
    <r>
      <rPr>
        <sz val="10"/>
        <color indexed="12"/>
        <rFont val="ＭＳ 明朝"/>
      </rPr>
      <t>(1 cycle)</t>
    </r>
  </si>
  <si>
    <t>Ancillary reagent usage was estimated for Marketing</t>
  </si>
  <si>
    <t>two times each probe start/end of each run:  120 uL/ run</t>
  </si>
  <si>
    <t>two times each probe start/end of each run:  240 uL/ run</t>
  </si>
  <si>
    <t>RUN</t>
  </si>
  <si>
    <t>OSAP09</t>
  </si>
  <si>
    <t>OSAP15</t>
  </si>
  <si>
    <t>OSAO09</t>
  </si>
  <si>
    <t>OSAO15</t>
  </si>
  <si>
    <t>OUIE09</t>
  </si>
  <si>
    <t>OSCA09</t>
  </si>
  <si>
    <t>OUND09</t>
  </si>
  <si>
    <t>OSAV09</t>
  </si>
  <si>
    <t>OSAV15</t>
  </si>
  <si>
    <t>OUVN09</t>
  </si>
  <si>
    <t>OWHG09</t>
  </si>
  <si>
    <t>OWHH09</t>
  </si>
  <si>
    <t>OSAR09</t>
  </si>
  <si>
    <t>OSAR15</t>
  </si>
  <si>
    <t>OSAS09</t>
  </si>
  <si>
    <t>OSAS15</t>
  </si>
  <si>
    <t>OQXI09</t>
  </si>
  <si>
    <t>OQXK09</t>
  </si>
  <si>
    <t>OSAT09</t>
  </si>
  <si>
    <t>OSAT15</t>
  </si>
  <si>
    <t>OSCB09</t>
  </si>
  <si>
    <t>OUVO09</t>
  </si>
  <si>
    <t>OSAX09</t>
  </si>
  <si>
    <t>OSAX15</t>
  </si>
  <si>
    <t>OQTH11</t>
  </si>
  <si>
    <t>N-Latex Ferritina</t>
  </si>
  <si>
    <t>OQTG15</t>
  </si>
  <si>
    <t>OQTC11</t>
  </si>
  <si>
    <r>
      <t>*</t>
    </r>
    <r>
      <rPr>
        <sz val="10"/>
        <rFont val="ＭＳ 明朝"/>
        <charset val="128"/>
      </rPr>
      <t xml:space="preserve"> 76.6ul to 90.0ul for each cycle
* General Analysis: 4.5sec./cycle
  76.6ul*800T/H = 61.28ml/H
  90.0</t>
    </r>
    <r>
      <rPr>
        <sz val="10"/>
        <rFont val="ＭＳ 明朝"/>
        <charset val="128"/>
      </rPr>
      <t>ul*800T/H = 72.00ml/H
  61.28ml to 72.00ml for 1 hour Analysis</t>
    </r>
  </si>
  <si>
    <r>
      <t>C</t>
    </r>
    <r>
      <rPr>
        <sz val="10"/>
        <rFont val="ＭＳ 明朝"/>
        <charset val="128"/>
      </rPr>
      <t>uvette Wash</t>
    </r>
  </si>
  <si>
    <t>* Cell Blank: 3.0sec./cycle
  30.0ul*17min*60sec./3.0sec. = 10.200ml
  46.7ul*17min*60sec./3.0sec. = 15.878ml</t>
  </si>
  <si>
    <t>Customer Name</t>
  </si>
  <si>
    <r>
      <t xml:space="preserve">Continuous Analysis
</t>
    </r>
    <r>
      <rPr>
        <sz val="10"/>
        <rFont val="ＭＳ 明朝"/>
        <charset val="128"/>
      </rPr>
      <t xml:space="preserve"> (0 sec. - 5 sec.)</t>
    </r>
    <r>
      <rPr>
        <sz val="10"/>
        <rFont val="ＭＳ 明朝"/>
        <charset val="128"/>
      </rPr>
      <t>:
* 3.00ml/</t>
    </r>
    <r>
      <rPr>
        <sz val="10"/>
        <rFont val="ＭＳ 明朝"/>
        <charset val="128"/>
      </rPr>
      <t>Serum S</t>
    </r>
    <r>
      <rPr>
        <sz val="10"/>
        <rFont val="ＭＳ 明朝"/>
        <charset val="128"/>
      </rPr>
      <t xml:space="preserve">ample
</t>
    </r>
    <r>
      <rPr>
        <sz val="10"/>
        <rFont val="ＭＳ 明朝"/>
        <charset val="128"/>
      </rPr>
      <t>* 4.50ml/Urine Sample</t>
    </r>
    <r>
      <rPr>
        <sz val="10"/>
        <rFont val="ＭＳ 明朝"/>
        <charset val="128"/>
      </rPr>
      <t xml:space="preserve">
</t>
    </r>
    <r>
      <rPr>
        <sz val="10"/>
        <rFont val="ＭＳ 明朝"/>
        <charset val="128"/>
      </rPr>
      <t/>
    </r>
  </si>
  <si>
    <t>OPBP035</t>
  </si>
  <si>
    <t xml:space="preserve">INNOVANCE D-Dimer Controls </t>
  </si>
  <si>
    <t>Bc-Von-Willebrand-Reag.5xf.4ml (Método Automatizadol) Ristocetina</t>
  </si>
  <si>
    <t>Von-Willebrand-Reag. 5xf.2ml (Método Manual) Ristocetina</t>
  </si>
  <si>
    <t>Factor VIII.8xf.1ml</t>
  </si>
  <si>
    <t>N/T Standard Apolipoproteínas  3x0,5ml</t>
  </si>
  <si>
    <t>N-Standard Lp(a)  3x0,5ml</t>
  </si>
  <si>
    <t>N-Standard de proteínas SL  3x1ml</t>
  </si>
  <si>
    <t>N-Standard  proteínas PY  3x1ml</t>
  </si>
  <si>
    <t xml:space="preserve">PLASMA PROTEINAS </t>
  </si>
  <si>
    <t xml:space="preserve">BN ProSpec </t>
  </si>
  <si>
    <t>CONTROLES ADVIA 120 / 2120</t>
  </si>
  <si>
    <t>CONTROLES HEMOSTASIA</t>
  </si>
  <si>
    <r>
      <t xml:space="preserve">*Cell Blank:
  10.200 - 15.878 ml/CB
</t>
    </r>
    <r>
      <rPr>
        <sz val="10"/>
        <color indexed="12"/>
        <rFont val="ＭＳ 明朝"/>
      </rPr>
      <t>use 40uL as average
40*231=9240</t>
    </r>
  </si>
  <si>
    <r>
      <t xml:space="preserve">*WASH1 (1cycle):
  15.600 - 24.284 ml/WASH1
</t>
    </r>
    <r>
      <rPr>
        <sz val="10"/>
        <color indexed="12"/>
        <rFont val="ＭＳ 明朝"/>
      </rPr>
      <t>use 40uL as average
40*231=9240</t>
    </r>
  </si>
  <si>
    <t>Mg Tests per year</t>
  </si>
  <si>
    <t>Shifts per Day</t>
  </si>
  <si>
    <t>Runs per Day</t>
  </si>
  <si>
    <t>Customer Parameters</t>
  </si>
  <si>
    <t>Value</t>
  </si>
  <si>
    <t>Variable Amount per Volume of Test</t>
  </si>
  <si>
    <t>Amount used (mL)</t>
  </si>
  <si>
    <t>Yearly amount (mL)</t>
  </si>
  <si>
    <t>Wash 2</t>
  </si>
  <si>
    <t>Wash 3</t>
  </si>
  <si>
    <t>Amount Discarded</t>
  </si>
  <si>
    <t>ISE Solutions</t>
  </si>
  <si>
    <t>kiwi x 20</t>
  </si>
  <si>
    <t>F85L2</t>
  </si>
  <si>
    <t>apio x 20</t>
  </si>
  <si>
    <t>F86L2</t>
  </si>
  <si>
    <t>perejil x 20</t>
  </si>
  <si>
    <t>F87L2</t>
  </si>
  <si>
    <t>melon x 20</t>
  </si>
  <si>
    <t>F88L2</t>
  </si>
  <si>
    <t>cordero x 20</t>
  </si>
  <si>
    <t>F89L2</t>
  </si>
  <si>
    <t>mostaza x 20</t>
  </si>
  <si>
    <t>F90L2</t>
  </si>
  <si>
    <t>malta x 20</t>
  </si>
  <si>
    <t>F91L2</t>
  </si>
  <si>
    <t>mango x 20</t>
  </si>
  <si>
    <t>F92L2</t>
  </si>
  <si>
    <t>banana x 20</t>
  </si>
  <si>
    <t>F93L2</t>
  </si>
  <si>
    <t>cacao x 20</t>
  </si>
  <si>
    <t>F94L2</t>
  </si>
  <si>
    <t>pera x 20</t>
  </si>
  <si>
    <t>F95L2</t>
  </si>
  <si>
    <t>durazno x 20</t>
  </si>
  <si>
    <t>F96L2</t>
  </si>
  <si>
    <t>palta x 20</t>
  </si>
  <si>
    <t>F105L2</t>
  </si>
  <si>
    <t>chocolate x 20</t>
  </si>
  <si>
    <t>F201L2</t>
  </si>
  <si>
    <t>nuez lisa x 20</t>
  </si>
  <si>
    <t>F202L2</t>
  </si>
  <si>
    <t>castaña de caju x 20</t>
  </si>
  <si>
    <t>F203L2</t>
  </si>
  <si>
    <t>pistacho x 20</t>
  </si>
  <si>
    <t>F204L2</t>
  </si>
  <si>
    <t>trucha x 20</t>
  </si>
  <si>
    <t>F207L2</t>
  </si>
  <si>
    <t>almeja x 20</t>
  </si>
  <si>
    <t>F208L2</t>
  </si>
  <si>
    <t>limon x 20</t>
  </si>
  <si>
    <t>F209L2</t>
  </si>
  <si>
    <t>pomelo x 20</t>
  </si>
  <si>
    <t>F210L2</t>
  </si>
  <si>
    <t>anana x 20</t>
  </si>
  <si>
    <t>F212L2</t>
  </si>
  <si>
    <t>seta x 20</t>
  </si>
  <si>
    <t>F214L2</t>
  </si>
  <si>
    <t>espinaca x 20</t>
  </si>
  <si>
    <t>F215L2</t>
  </si>
  <si>
    <t>lechuga x 20</t>
  </si>
  <si>
    <t>F216L2</t>
  </si>
  <si>
    <t>repollo x 20</t>
  </si>
  <si>
    <t>F217L2</t>
  </si>
  <si>
    <t>col de bruselas x 20</t>
  </si>
  <si>
    <t>F218L2</t>
  </si>
  <si>
    <t>pimenton x 20</t>
  </si>
  <si>
    <t>F219L2</t>
  </si>
  <si>
    <t>semilla de hinojo x 20</t>
  </si>
  <si>
    <t>F221L2</t>
  </si>
  <si>
    <t>café x 20</t>
  </si>
  <si>
    <t>F224L2</t>
  </si>
  <si>
    <t>semilla de amapola x 20</t>
  </si>
  <si>
    <t>F225L2</t>
  </si>
  <si>
    <t>zapallo x 20</t>
  </si>
  <si>
    <t>F231L2</t>
  </si>
  <si>
    <t>leche hervida x 20</t>
  </si>
  <si>
    <t>F232L2</t>
  </si>
  <si>
    <t>ovoalbumina x 20</t>
  </si>
  <si>
    <t>F233L2</t>
  </si>
  <si>
    <t>ovomucoide x 20</t>
  </si>
  <si>
    <t>F234L2</t>
  </si>
  <si>
    <t>vainilla x 20</t>
  </si>
  <si>
    <t>F235L2</t>
  </si>
  <si>
    <t>lenteja x 20</t>
  </si>
  <si>
    <t>F237L2</t>
  </si>
  <si>
    <t>albaricoque x 20</t>
  </si>
  <si>
    <t>F242L2</t>
  </si>
  <si>
    <t>cereza x 20</t>
  </si>
  <si>
    <t>F244L2</t>
  </si>
  <si>
    <t>pepino x 20</t>
  </si>
  <si>
    <t>F245L2</t>
  </si>
  <si>
    <t>huevo x 20</t>
  </si>
  <si>
    <t>F254L2</t>
  </si>
  <si>
    <t>platija x 20</t>
  </si>
  <si>
    <t>F255L2</t>
  </si>
  <si>
    <t>ciruela x 20</t>
  </si>
  <si>
    <t>F256L2</t>
  </si>
  <si>
    <t>nuez x 20</t>
  </si>
  <si>
    <t>F259L2</t>
  </si>
  <si>
    <t>uva x 20</t>
  </si>
  <si>
    <t>F260L2</t>
  </si>
  <si>
    <t>brocoli x 20</t>
  </si>
  <si>
    <t>F261L2</t>
  </si>
  <si>
    <t>esparrago x 20</t>
  </si>
  <si>
    <t>F262L2</t>
  </si>
  <si>
    <t>berenjena x 20</t>
  </si>
  <si>
    <t>F263L2</t>
  </si>
  <si>
    <t>pimienta verde x 20</t>
  </si>
  <si>
    <t>F269L2</t>
  </si>
  <si>
    <t>albahaca x 20</t>
  </si>
  <si>
    <t>F270L2</t>
  </si>
  <si>
    <t>jengibre x 20</t>
  </si>
  <si>
    <t>F271L2</t>
  </si>
  <si>
    <t>anis x 20</t>
  </si>
  <si>
    <t>F272L2</t>
  </si>
  <si>
    <t>estragon x 20</t>
  </si>
  <si>
    <t>F273L2</t>
  </si>
  <si>
    <t>tomillo x 20</t>
  </si>
  <si>
    <t>F274L2</t>
  </si>
  <si>
    <t>mejorana x 20</t>
  </si>
  <si>
    <t>F277L2</t>
  </si>
  <si>
    <t>eneldo x 20</t>
  </si>
  <si>
    <t>F278L2</t>
  </si>
  <si>
    <t>hoja de laurel x 20</t>
  </si>
  <si>
    <t>F279L2</t>
  </si>
  <si>
    <t>pimienta roja x 20</t>
  </si>
  <si>
    <t>F280L2</t>
  </si>
  <si>
    <t>pimienta negra x 20</t>
  </si>
  <si>
    <t>F281L2</t>
  </si>
  <si>
    <t>curry x 20</t>
  </si>
  <si>
    <t>F283L2</t>
  </si>
  <si>
    <t>oregano x 20</t>
  </si>
  <si>
    <t>F284L2</t>
  </si>
  <si>
    <t>carne de pavo x 20</t>
  </si>
  <si>
    <t>F287L2</t>
  </si>
  <si>
    <t>poroto rojo arriñonado x 20</t>
  </si>
  <si>
    <t>F288L2</t>
  </si>
  <si>
    <t>arandano x 20</t>
  </si>
  <si>
    <t>F289L2</t>
  </si>
  <si>
    <t>datil x 20</t>
  </si>
  <si>
    <t>F290L2</t>
  </si>
  <si>
    <t>ostra x 20</t>
  </si>
  <si>
    <t>F291L2</t>
  </si>
  <si>
    <t>coliflor x 20</t>
  </si>
  <si>
    <t>F293L2</t>
  </si>
  <si>
    <t>papaya x 20</t>
  </si>
  <si>
    <t>F294L2</t>
  </si>
  <si>
    <t>pasionaria x 20</t>
  </si>
  <si>
    <t>F299L2</t>
  </si>
  <si>
    <t>castaña x 20</t>
  </si>
  <si>
    <t>F300L2</t>
  </si>
  <si>
    <t>poroto pinto x 20</t>
  </si>
  <si>
    <t>F301L2</t>
  </si>
  <si>
    <t>caqui x 20</t>
  </si>
  <si>
    <t>F309L2</t>
  </si>
  <si>
    <t>garbanzos x 20</t>
  </si>
  <si>
    <t>F314L2</t>
  </si>
  <si>
    <t>caracol x 20</t>
  </si>
  <si>
    <t>F315L2</t>
  </si>
  <si>
    <t>poroto verde x 20</t>
  </si>
  <si>
    <t>F338L2</t>
  </si>
  <si>
    <t>escalope x 20</t>
  </si>
  <si>
    <t>F401L2</t>
  </si>
  <si>
    <t>nispero x 20</t>
  </si>
  <si>
    <t>F402L2</t>
  </si>
  <si>
    <t>higo x 20</t>
  </si>
  <si>
    <t>F403L2</t>
  </si>
  <si>
    <t>levadura de cervecero x 20</t>
  </si>
  <si>
    <t>F405L2</t>
  </si>
  <si>
    <t>menta x 20</t>
  </si>
  <si>
    <t>F406L2</t>
  </si>
  <si>
    <t>arugula x 20</t>
  </si>
  <si>
    <t>Pastos</t>
  </si>
  <si>
    <t>G1L2</t>
  </si>
  <si>
    <t>cesped de primavera x 20</t>
  </si>
  <si>
    <t>G2L4</t>
  </si>
  <si>
    <t>cesped de bermuda x 40</t>
  </si>
  <si>
    <t>G3L4</t>
  </si>
  <si>
    <t>cesped del huerto x 40</t>
  </si>
  <si>
    <t>G4L2</t>
  </si>
  <si>
    <t>cesped de la pradera x 20</t>
  </si>
  <si>
    <t>G5L4</t>
  </si>
  <si>
    <t>cesped perenne de centeno x 40</t>
  </si>
  <si>
    <t>G6L4</t>
  </si>
  <si>
    <t>cesped timothy x 40</t>
  </si>
  <si>
    <t>G7L2</t>
  </si>
  <si>
    <t>cesped comun de caña x 20</t>
  </si>
  <si>
    <t>G8L4</t>
  </si>
  <si>
    <t>cesped de junio x 40</t>
  </si>
  <si>
    <t>G9L2</t>
  </si>
  <si>
    <t>red top x 20</t>
  </si>
  <si>
    <t>G10L2</t>
  </si>
  <si>
    <t>cesped johnson x 20</t>
  </si>
  <si>
    <t>G11L2</t>
  </si>
  <si>
    <t>cesped brome x 20</t>
  </si>
  <si>
    <t>G12L4</t>
  </si>
  <si>
    <t>cesped de centeno x 40</t>
  </si>
  <si>
    <t>G13L2</t>
  </si>
  <si>
    <t>cesped de terciopelo x 20</t>
  </si>
  <si>
    <t>G14L2</t>
  </si>
  <si>
    <t>cesped de avena x 20</t>
  </si>
  <si>
    <t>G15L2</t>
  </si>
  <si>
    <t>cesped de trigo x 20</t>
  </si>
  <si>
    <t>G16L2</t>
  </si>
  <si>
    <t>cesped cola de zorro de la pradera x 20</t>
  </si>
  <si>
    <t>G17L2</t>
  </si>
  <si>
    <t>cesped de bahia x 20</t>
  </si>
  <si>
    <t>G70L2</t>
  </si>
  <si>
    <t>cesped de centeno silvestre x 20</t>
  </si>
  <si>
    <t>G71L2</t>
  </si>
  <si>
    <t>cesped canario x 20</t>
  </si>
  <si>
    <t>G202L2</t>
  </si>
  <si>
    <t>maiz cultivado x 20</t>
  </si>
  <si>
    <t>Insectos</t>
  </si>
  <si>
    <t>I1L4</t>
  </si>
  <si>
    <t>veneno de abeja x 40</t>
  </si>
  <si>
    <t>I2L2</t>
  </si>
  <si>
    <t>avispon de cara blanca x 20</t>
  </si>
  <si>
    <t>I3L2</t>
  </si>
  <si>
    <t>veneno de avispas amarillas x 20</t>
  </si>
  <si>
    <t>I4L2</t>
  </si>
  <si>
    <t>veneno de abispas de papel x 20</t>
  </si>
  <si>
    <t>I5L2</t>
  </si>
  <si>
    <t>avispon amarillo x 20</t>
  </si>
  <si>
    <t>I6L2</t>
  </si>
  <si>
    <t>cucaracha x 20</t>
  </si>
  <si>
    <t>I8L2</t>
  </si>
  <si>
    <t>polilla x 20</t>
  </si>
  <si>
    <t>I70L2</t>
  </si>
  <si>
    <t>hormiga x 20</t>
  </si>
  <si>
    <t>I71L2</t>
  </si>
  <si>
    <t>mosquito x 20</t>
  </si>
  <si>
    <t>I73L2</t>
  </si>
  <si>
    <t>Chironomus plumosus x 20</t>
  </si>
  <si>
    <t>I75L2</t>
  </si>
  <si>
    <t>avispon europeo x 20</t>
  </si>
  <si>
    <t>I204L2</t>
  </si>
  <si>
    <t>tabano x 20</t>
  </si>
  <si>
    <t>Garrapata</t>
  </si>
  <si>
    <t>D1L4</t>
  </si>
  <si>
    <t>Dermatophagoides pteronyssinus x 40</t>
  </si>
  <si>
    <t>D2L4</t>
  </si>
  <si>
    <t>Dermatophagoides farinae x 20</t>
  </si>
  <si>
    <t>D3L2</t>
  </si>
  <si>
    <t>Dermatophagoides microceras x 20</t>
  </si>
  <si>
    <t>D70L2</t>
  </si>
  <si>
    <t>Acarus siro x 20</t>
  </si>
  <si>
    <t>D71L2</t>
  </si>
  <si>
    <t>Lepidoglyphus destructor x 20</t>
  </si>
  <si>
    <t>D73L2</t>
  </si>
  <si>
    <t>Glycyphagus domesticus x 20</t>
  </si>
  <si>
    <t>Mohos</t>
  </si>
  <si>
    <t>M1L4</t>
  </si>
  <si>
    <t>Penicillium notatum x 40</t>
  </si>
  <si>
    <t>M2L4</t>
  </si>
  <si>
    <t>cladosporium herbarum x 40</t>
  </si>
  <si>
    <t>M3L4</t>
  </si>
  <si>
    <t>aspergillus fumigatus x 40</t>
  </si>
  <si>
    <t>M4L2</t>
  </si>
  <si>
    <t>mucor racemosus x 20</t>
  </si>
  <si>
    <t>M5L4</t>
  </si>
  <si>
    <t>candida albicans x 40</t>
  </si>
  <si>
    <t>M6L4</t>
  </si>
  <si>
    <t>alternaria tenuis x 40</t>
  </si>
  <si>
    <t>M7L2</t>
  </si>
  <si>
    <t>botrytis cinerea x 20</t>
  </si>
  <si>
    <t>5x250mL</t>
  </si>
  <si>
    <t>1x500mL</t>
  </si>
  <si>
    <t>1x100mL</t>
  </si>
  <si>
    <t>~50mL</t>
  </si>
  <si>
    <t>Dead Vol</t>
  </si>
  <si>
    <t>2mL in 40mL wedge</t>
  </si>
  <si>
    <r>
      <t xml:space="preserve">
CTT:
* </t>
    </r>
    <r>
      <rPr>
        <sz val="10"/>
        <rFont val="ＭＳ 明朝"/>
        <charset val="128"/>
      </rPr>
      <t>2.</t>
    </r>
    <r>
      <rPr>
        <sz val="10"/>
        <rFont val="ＭＳ 明朝"/>
        <charset val="128"/>
      </rPr>
      <t>5ul(=25ul*</t>
    </r>
    <r>
      <rPr>
        <sz val="10"/>
        <rFont val="ＭＳ 明朝"/>
        <charset val="128"/>
      </rPr>
      <t>10</t>
    </r>
    <r>
      <rPr>
        <sz val="10"/>
        <rFont val="ＭＳ 明朝"/>
        <charset val="128"/>
      </rPr>
      <t xml:space="preserve">%) for each aspiration
* 25ul of 5% diluted solution are aspirated.
* </t>
    </r>
    <r>
      <rPr>
        <sz val="10"/>
        <rFont val="ＭＳ 明朝"/>
        <charset val="128"/>
      </rPr>
      <t>6</t>
    </r>
    <r>
      <rPr>
        <sz val="10"/>
        <rFont val="ＭＳ 明朝"/>
        <charset val="128"/>
      </rPr>
      <t>00ul(=2</t>
    </r>
    <r>
      <rPr>
        <sz val="10"/>
        <rFont val="ＭＳ 明朝"/>
        <charset val="128"/>
      </rPr>
      <t>.</t>
    </r>
    <r>
      <rPr>
        <sz val="10"/>
        <rFont val="ＭＳ 明朝"/>
        <charset val="128"/>
      </rPr>
      <t>5ul*240cuvettes) for each WASH</t>
    </r>
    <r>
      <rPr>
        <sz val="10"/>
        <rFont val="ＭＳ 明朝"/>
        <charset val="128"/>
      </rPr>
      <t>2</t>
    </r>
  </si>
  <si>
    <t>Probe Wash 2</t>
  </si>
  <si>
    <t>Probe Wash 3</t>
  </si>
  <si>
    <t>OSAW15</t>
  </si>
  <si>
    <t>OSAM09</t>
  </si>
  <si>
    <t>OSAM15</t>
  </si>
  <si>
    <t>OSAL11</t>
  </si>
  <si>
    <r>
      <t>ISE Reference Solution (auto-prime)</t>
    </r>
    <r>
      <rPr>
        <vertAlign val="superscript"/>
        <sz val="10"/>
        <rFont val="Arial"/>
        <family val="2"/>
      </rPr>
      <t xml:space="preserve"> </t>
    </r>
  </si>
  <si>
    <t>Rate per Hour Usage</t>
  </si>
  <si>
    <t>No.</t>
  </si>
  <si>
    <t xml:space="preserve">Serodia Chagas 5 x 20 </t>
  </si>
  <si>
    <t xml:space="preserve">Serodia HIV 1+2  5 x 20 </t>
  </si>
  <si>
    <t xml:space="preserve">Serodia HIV 5 x 20 </t>
  </si>
  <si>
    <t xml:space="preserve">Serodia HTLV 5 x 20 </t>
  </si>
  <si>
    <t xml:space="preserve">Serodia TP - PA 5 x 20 </t>
  </si>
  <si>
    <t>Fastec 401 Tips / Bulk</t>
  </si>
  <si>
    <t>80638739A</t>
  </si>
  <si>
    <t>Fastec 401 Tips C/ Rack x 10</t>
  </si>
  <si>
    <t>Micro Plate U x 5 Unidades</t>
  </si>
  <si>
    <t>B4170 20</t>
  </si>
  <si>
    <t>Colageno/Epinefrina cartuchos X 20 determ</t>
  </si>
  <si>
    <t>B4170-21</t>
  </si>
  <si>
    <t>Colageno/ADP  cartuchos x 20 determ</t>
  </si>
  <si>
    <t>B4170-50</t>
  </si>
  <si>
    <t>CONSUMIBLES/ACCESORIOS</t>
  </si>
  <si>
    <t>B4170-70</t>
  </si>
  <si>
    <t>PFA-100® Cassettes 1 x 5</t>
  </si>
  <si>
    <t>B4170-71</t>
  </si>
  <si>
    <t>PFA-100® Printer Paper 10 rolls</t>
  </si>
  <si>
    <t>B4170-72</t>
  </si>
  <si>
    <t>PFA-100® Printer Ribbon 1 pieza</t>
  </si>
  <si>
    <t>B4170-73</t>
  </si>
  <si>
    <t>PFA-100® Cleaning Pads 1 x 35</t>
  </si>
  <si>
    <t>B4170-74</t>
  </si>
  <si>
    <t>PFA-100® Priming Cartridges 10 cartridges</t>
  </si>
  <si>
    <t>B4170-75</t>
  </si>
  <si>
    <t>PFA-100® Vacuum Test Cups 35 cups</t>
  </si>
  <si>
    <t>B4170-77</t>
  </si>
  <si>
    <t>PFA-100® O-Ring Service Tool 1 unit</t>
  </si>
  <si>
    <t>B4170-78</t>
  </si>
  <si>
    <t>PFA-100® Spare O-Rings 1 x 2 piezas</t>
  </si>
  <si>
    <t>Thrombin Reagent 10xf.5ml</t>
  </si>
  <si>
    <t>Test-Thrombin-Reagent Kit 10x5</t>
  </si>
  <si>
    <t>Factor IX 8xf.1ml</t>
  </si>
  <si>
    <t>Factor VII 3xf.1ml</t>
  </si>
  <si>
    <t>Factor V  8 X F.1ml</t>
  </si>
  <si>
    <t>Factor XII.3xf.1ml</t>
  </si>
  <si>
    <t xml:space="preserve">Cubetas para dilución BNII y BN ProsPec  1100x6 </t>
  </si>
  <si>
    <t>Tapa de evaporación de BNProspec-Control 1x50</t>
  </si>
  <si>
    <t>Tapa de evaporación de BNProspec-Reactivos 1x100</t>
  </si>
  <si>
    <t>Antithrombina III</t>
  </si>
  <si>
    <t>Berichrom Attrombina III 6x5ml</t>
  </si>
  <si>
    <t>LA 1  10 X  2 Ml</t>
  </si>
  <si>
    <t>LA 2  10 X 1 Ml</t>
  </si>
  <si>
    <t xml:space="preserve">Reactivo Imidazol 6x15ml  </t>
  </si>
  <si>
    <t>Kaolin-Suspension 50ml</t>
  </si>
  <si>
    <t>Total ISE Buffer Solution</t>
  </si>
  <si>
    <r>
      <t xml:space="preserve">Dead volume/year (5,000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L/2months)</t>
    </r>
  </si>
  <si>
    <r>
      <t xml:space="preserve">Dead volume/year (3,120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L/week)</t>
    </r>
  </si>
  <si>
    <r>
      <t>Amount used in 313</t>
    </r>
    <r>
      <rPr>
        <sz val="10"/>
        <rFont val="Arial"/>
        <family val="2"/>
      </rPr>
      <t xml:space="preserve"> days</t>
    </r>
  </si>
  <si>
    <t>OPCC035</t>
  </si>
  <si>
    <t>Berichrom Heparin UF Calibrator</t>
  </si>
  <si>
    <t>OPCH035</t>
  </si>
  <si>
    <t xml:space="preserve">Berichrom Heparin LMW Calibrator </t>
  </si>
  <si>
    <t>Cleaner SCS 6x5ml para BNII y BNProspec</t>
  </si>
  <si>
    <t>OPDY 09</t>
  </si>
  <si>
    <t>OPBY035</t>
  </si>
  <si>
    <t xml:space="preserve">Berichrom Heparin UF Control 1 </t>
  </si>
  <si>
    <t>OPBZ035</t>
  </si>
  <si>
    <t>Berichrom Heparin UF Control 2</t>
  </si>
  <si>
    <t>OPCD035</t>
  </si>
  <si>
    <t xml:space="preserve">Berichrom Heparin LMW Control 1 </t>
  </si>
  <si>
    <t>OPCB035</t>
  </si>
  <si>
    <t>Berichrom Heparin LMW Control 2</t>
  </si>
  <si>
    <t>ADVIA 120 Control Normal (3 en1)Test Point Normal 4x4ml</t>
  </si>
  <si>
    <t>ADVIA 120 Control (3 en1) Test Point Abnormal 1(bajo) 4x4ml</t>
  </si>
  <si>
    <t>ADVIA 120 Control (3 en1) Test Point Abnormal 2(alto) 4x4ml</t>
  </si>
  <si>
    <t>urine ISE panel's per year</t>
  </si>
  <si>
    <r>
      <t>B</t>
    </r>
    <r>
      <rPr>
        <sz val="10"/>
        <rFont val="ＭＳ 明朝"/>
        <charset val="128"/>
      </rPr>
      <t xml:space="preserve">uffer of ISE  (Straight)
</t>
    </r>
    <r>
      <rPr>
        <sz val="10"/>
        <color indexed="12"/>
        <rFont val="ＭＳ 明朝"/>
      </rPr>
      <t>Continuous</t>
    </r>
  </si>
  <si>
    <t>Discontinuous Serum</t>
  </si>
  <si>
    <t>Discontinuous Urine</t>
  </si>
  <si>
    <t>Wash Electrode and WASH:
* 4.50ml/Wash Electrode</t>
  </si>
  <si>
    <r>
      <t>R</t>
    </r>
    <r>
      <rPr>
        <sz val="10"/>
        <rFont val="ＭＳ 明朝"/>
        <charset val="128"/>
      </rPr>
      <t>TT-1: 22ul/aspiration</t>
    </r>
    <r>
      <rPr>
        <sz val="10"/>
        <color indexed="10"/>
        <rFont val="ＭＳ 明朝"/>
      </rPr>
      <t xml:space="preserve"> (15)</t>
    </r>
    <r>
      <rPr>
        <sz val="10"/>
        <rFont val="ＭＳ 明朝"/>
        <charset val="128"/>
      </rPr>
      <t xml:space="preserve">
RTT-2: 22ul/aspiration </t>
    </r>
    <r>
      <rPr>
        <sz val="10"/>
        <color indexed="10"/>
        <rFont val="ＭＳ 明朝"/>
      </rPr>
      <t>(15)</t>
    </r>
  </si>
  <si>
    <r>
      <t>R</t>
    </r>
    <r>
      <rPr>
        <sz val="10"/>
        <rFont val="ＭＳ 明朝"/>
        <charset val="128"/>
      </rPr>
      <t xml:space="preserve">TT-1: 88ul/aspiration </t>
    </r>
    <r>
      <rPr>
        <sz val="10"/>
        <color indexed="10"/>
        <rFont val="ＭＳ 明朝"/>
      </rPr>
      <t>(60)</t>
    </r>
    <r>
      <rPr>
        <sz val="10"/>
        <rFont val="ＭＳ 明朝"/>
        <charset val="128"/>
      </rPr>
      <t xml:space="preserve">
RTT-2: 88ul/aspiration</t>
    </r>
    <r>
      <rPr>
        <sz val="10"/>
        <color indexed="10"/>
        <rFont val="ＭＳ 明朝"/>
      </rPr>
      <t>(60)</t>
    </r>
  </si>
  <si>
    <r>
      <t xml:space="preserve">*WASH2 (2cycle):
  58.216 - 68.400 ml/WASH2
</t>
    </r>
    <r>
      <rPr>
        <sz val="10"/>
        <color indexed="23"/>
        <rFont val="ＭＳ 明朝"/>
      </rPr>
      <t>2* 85uL * 231 cuvettes = 39270
plus cln for assumed emerg stop</t>
    </r>
  </si>
  <si>
    <r>
      <t xml:space="preserve">*Cell Blank: 26.044 - 30.600 ml/CB
</t>
    </r>
    <r>
      <rPr>
        <sz val="10"/>
        <color indexed="23"/>
        <rFont val="ＭＳ 明朝"/>
      </rPr>
      <t>85uL * 231 cuvettes = 19635
plus cln for assumed emerg stop</t>
    </r>
  </si>
  <si>
    <t>Idle Hours per Day</t>
  </si>
  <si>
    <t>mL Yearly use</t>
  </si>
  <si>
    <t>mL Total</t>
  </si>
  <si>
    <t>% dilns &amp; reruns</t>
  </si>
  <si>
    <r>
      <t>C</t>
    </r>
    <r>
      <rPr>
        <sz val="10"/>
        <rFont val="ＭＳ 明朝"/>
        <charset val="128"/>
      </rPr>
      <t xml:space="preserve">TT  : 300ul/WASH3
</t>
    </r>
    <r>
      <rPr>
        <sz val="10"/>
        <color indexed="12"/>
        <rFont val="ＭＳ 明朝"/>
      </rPr>
      <t>as undiluted
1.25*231=288.75  or 500uL</t>
    </r>
  </si>
  <si>
    <t>Ancillary</t>
  </si>
  <si>
    <t>mL/ Year</t>
  </si>
  <si>
    <t>Probe Wash 1</t>
  </si>
  <si>
    <t>ISE Buffer Solution</t>
  </si>
  <si>
    <t>ISE Buffer Start Up Prime</t>
  </si>
  <si>
    <t xml:space="preserve">D01317714 </t>
  </si>
  <si>
    <t xml:space="preserve">Cloruro Calcio 10x 15ml  (Rvo Adicional  APTT) </t>
  </si>
  <si>
    <t xml:space="preserve">Solución De Lavado p BCT / BCS / BCSXP (10x15ml)                               </t>
  </si>
  <si>
    <t xml:space="preserve">Rotor para BCS / BCS XP 126unid  </t>
  </si>
  <si>
    <t>Bc Validation kit p BCS / BCSXP</t>
  </si>
  <si>
    <t>Sample Plates SAP 400A p CA 1500 (2500 pocillos)</t>
  </si>
  <si>
    <r>
      <t>I</t>
    </r>
    <r>
      <rPr>
        <sz val="10"/>
        <rFont val="ＭＳ 明朝"/>
        <charset val="128"/>
      </rPr>
      <t>tem</t>
    </r>
  </si>
  <si>
    <r>
      <t>S</t>
    </r>
    <r>
      <rPr>
        <sz val="10"/>
        <rFont val="ＭＳ 明朝"/>
        <charset val="128"/>
      </rPr>
      <t>etup</t>
    </r>
  </si>
  <si>
    <r>
      <t>C</t>
    </r>
    <r>
      <rPr>
        <sz val="10"/>
        <rFont val="ＭＳ 明朝"/>
        <charset val="128"/>
      </rPr>
      <t>onsumption</t>
    </r>
  </si>
  <si>
    <r>
      <t>C</t>
    </r>
    <r>
      <rPr>
        <sz val="10"/>
        <rFont val="ＭＳ 明朝"/>
        <charset val="128"/>
      </rPr>
      <t>alculations</t>
    </r>
  </si>
  <si>
    <r>
      <t>D</t>
    </r>
    <r>
      <rPr>
        <sz val="10"/>
        <rFont val="ＭＳ 明朝"/>
        <charset val="128"/>
      </rPr>
      <t>etail</t>
    </r>
  </si>
  <si>
    <t>caspa y epitelio de gato, caspa de perro, epitelio de conejilla de indias, rata y ratón</t>
  </si>
  <si>
    <t>EP70L4</t>
  </si>
  <si>
    <t>Panel Animal 70 x 40</t>
  </si>
  <si>
    <t>epitelio de conejillo de indias, epitelio de conejo, epitelio de hamster, rata y ratón</t>
  </si>
  <si>
    <t>EP71L4</t>
  </si>
  <si>
    <t>Panel Animal 71 x 40</t>
  </si>
  <si>
    <t>plumas de ganso, plumas de pollo, plumas de pato, plumas de pavo</t>
  </si>
  <si>
    <t>EP72L4</t>
  </si>
  <si>
    <t>Panel Animal 72 x 40</t>
  </si>
  <si>
    <t>plumas de periquito, plumas de loro, plumas de canario</t>
  </si>
  <si>
    <t>FP1L4</t>
  </si>
  <si>
    <t>Panel Alimentos 1 x 40</t>
  </si>
  <si>
    <t>mani, avellanda, nuez de brasil, almendra, coco</t>
  </si>
  <si>
    <t>FP2L4</t>
  </si>
  <si>
    <t>Panel Alimentos 2 x 40</t>
  </si>
  <si>
    <t>bacalao, camaron, mejillon, atun y salmon</t>
  </si>
  <si>
    <t>FP3L4</t>
  </si>
  <si>
    <t>Panel Alimentos 3 x 40</t>
  </si>
  <si>
    <t>trigo, avena, maiz, semilla de sesamo, trigo negro</t>
  </si>
  <si>
    <t>FP5L4</t>
  </si>
  <si>
    <t>Panel Alimentos 5 x 40</t>
  </si>
  <si>
    <t>huevo blanco, leche, bacalao, trigo, mani, poroto de soja</t>
  </si>
  <si>
    <t>FP6L4</t>
  </si>
  <si>
    <t>Panel Alimentos 6 x 40</t>
  </si>
  <si>
    <t>trigo, arroz, semilla de sesamo, trigo negro, poroto soja</t>
  </si>
  <si>
    <t>FP7L4</t>
  </si>
  <si>
    <t>Panel Alimentos 7 x 40</t>
  </si>
  <si>
    <t>huevo blanco, leche, trigo, arroz, mani, poroto soja</t>
  </si>
  <si>
    <t>FP8L4</t>
  </si>
  <si>
    <t>Panel Alimentos 8 x 40</t>
  </si>
  <si>
    <t>maiz, semilla de sesamo, trigo negro, cangrejo, camaron</t>
  </si>
  <si>
    <t>FP13L4</t>
  </si>
  <si>
    <t>Panel Alimentos 13 x 40</t>
  </si>
  <si>
    <t>arveja, poroto, zanahoria, papa</t>
  </si>
  <si>
    <t>FP15L4</t>
  </si>
  <si>
    <t>Panel Alimentos 15 x 40</t>
  </si>
  <si>
    <t>naranja, manzana, banana, durazno</t>
  </si>
  <si>
    <t>FP24L4</t>
  </si>
  <si>
    <t>Panel Alimentos 24 x 40</t>
  </si>
  <si>
    <t>avellana, camaron, kiwi, banana</t>
  </si>
  <si>
    <t>FP25L4</t>
  </si>
  <si>
    <t>Panel Alimentos 25 x 40</t>
  </si>
  <si>
    <t>semilla de sesamo, levadura de panadero, ajo, apio</t>
  </si>
  <si>
    <t>FP26L4</t>
  </si>
  <si>
    <t>Panel Alimentos 26 x 40</t>
  </si>
  <si>
    <t>huevo blanco, leche, mani, mostaza</t>
  </si>
  <si>
    <t>FP27L4</t>
  </si>
  <si>
    <t>Panel Alimentos 27 x 40</t>
  </si>
  <si>
    <t>bacalao, trigo, poroto soja, avellana</t>
  </si>
  <si>
    <t>FP28L4</t>
  </si>
  <si>
    <t>Panel Alimentos 28 x 40</t>
  </si>
  <si>
    <t>semilla de sesamo, camaron, carne vacuna, kiwi</t>
  </si>
  <si>
    <t>FP50L4</t>
  </si>
  <si>
    <t>Panel Alimentos 50 x 40</t>
  </si>
  <si>
    <t>kiwi, mango, banana, anana</t>
  </si>
  <si>
    <t>FP51L4</t>
  </si>
  <si>
    <t>Panel Alimentos 51 x 40</t>
  </si>
  <si>
    <t>tomate, zanahoria, papa, ajo, mostaza</t>
  </si>
  <si>
    <t>FP73L4</t>
  </si>
  <si>
    <t>Panel Alimentos 73 x 40</t>
  </si>
  <si>
    <t>carne porcina, carne vacuna, carne de pollo, cordero</t>
  </si>
  <si>
    <t>GP1L4</t>
  </si>
  <si>
    <t>Panel Pastos 1 x 40</t>
  </si>
  <si>
    <t>Cesped del huerto, cesped de la pradera, cesped perenne de centeno, cesped timothy, cesped de junio</t>
  </si>
  <si>
    <t>GP2L4</t>
  </si>
  <si>
    <t>Panel Pastos 2 x 40</t>
  </si>
  <si>
    <t>Cesped de bermuda, cesped perenne de centeno, cesped timothy, cesped de junio, cesped johnson, cesped de bahia</t>
  </si>
  <si>
    <t>GP3L4</t>
  </si>
  <si>
    <t>Panel Pastos 3 x 40</t>
  </si>
  <si>
    <t>cesped de primavera, cesped perenne de centeno, cesped timothy, cesped de centeno, cesped de terciopelo</t>
  </si>
  <si>
    <t>GP4L4</t>
  </si>
  <si>
    <t>Panel Pastos 4 x 40</t>
  </si>
  <si>
    <t>cesped de primavera, cesped perenne de centeno, cesped comun de caña, cesped de centeno, cesped de terciopelo</t>
  </si>
  <si>
    <t>HP1L4</t>
  </si>
  <si>
    <t>Panel Polvo 1 x 40</t>
  </si>
  <si>
    <t>dermatophagoides pteronyssinus, dermatophagoides farinae, polvo domestico, cucaracha</t>
  </si>
  <si>
    <t>IP1L4</t>
  </si>
  <si>
    <t>Panel inhalantes 1 x 40</t>
  </si>
  <si>
    <t>cesped del huerto, cesped timothy, cedro japones, ambrosia comun, artemisia</t>
  </si>
  <si>
    <t>IP2L4</t>
  </si>
  <si>
    <t>Panel inhalantes 2 x 40</t>
  </si>
  <si>
    <t>cesped timothy, alternaria tenuis, abedul, artemisia</t>
  </si>
  <si>
    <t>IP3L4</t>
  </si>
  <si>
    <t>Panel inhalantes 3 x 40</t>
  </si>
  <si>
    <t>dermatophagoides pteronyssinus, caspa y epitelio de gato, epitelio de perro, aspergillus fumigatus</t>
  </si>
  <si>
    <t>IP4L4</t>
  </si>
  <si>
    <t>Panel inhalantes 4 x 40</t>
  </si>
  <si>
    <t>dermatophagoides pteronyssinus, caspay epitelio de gato, caspa de caballo, caspa de perro, cucaracha, cladosporium herbarum</t>
  </si>
  <si>
    <t>IP5L4</t>
  </si>
  <si>
    <t>Panel inhalantes 5 x 40</t>
  </si>
  <si>
    <t>cesped de centeno, cesped de trigo, aspergilus fumigatus, alternaria tenius</t>
  </si>
  <si>
    <t>IP6L4</t>
  </si>
  <si>
    <t>Panel inhalantes 6 x 40</t>
  </si>
  <si>
    <t>cesped timothy, cladosporium herbarum, alternaria tenius, abedul, artemisia</t>
  </si>
  <si>
    <t>IP7L4</t>
  </si>
  <si>
    <t>Panel inhalantes 7 x 40</t>
  </si>
  <si>
    <t>dermatophagoides pteronyssinus, caspa y epitelio de gato, epitelio de caballo, caspa de perro, epitelio de conejo</t>
  </si>
  <si>
    <t>IP8L4</t>
  </si>
  <si>
    <t>Panel inhalantes 8 x 40</t>
  </si>
  <si>
    <t>dermatophagoides pteronyssinus, caspa y epitelio de gato, caspa de perro, cesped timothy, cesped de centeno, cladosporium herbarum, abedul, artemisia</t>
  </si>
  <si>
    <t>IP9L4</t>
  </si>
  <si>
    <t>Panel inhalantes 9 x 40</t>
  </si>
  <si>
    <t>caspa y epitelio de gato, caspa de perro, cesped de la pradera, alternaria tenuis, platano ingles</t>
  </si>
  <si>
    <t>IP10L4</t>
  </si>
  <si>
    <t>Panel inhalantes 10 x 40</t>
  </si>
  <si>
    <t>parietaria judaica, platano ingles, olivo, sicomoro, cipres italiano</t>
  </si>
  <si>
    <t>KP1L4</t>
  </si>
  <si>
    <t>Panel Ocupacional 1 x 40</t>
  </si>
  <si>
    <t>caspa de caballo, caspa de vaca, plumas de ganso, plumas de pollo</t>
  </si>
  <si>
    <t>Control para Anti-TG 1,2</t>
  </si>
  <si>
    <t>Control para BNP</t>
  </si>
  <si>
    <t>Control iPTH</t>
  </si>
  <si>
    <t>Control para Procalcitonina</t>
  </si>
  <si>
    <t>Control Rubeola IgG</t>
  </si>
  <si>
    <t>Control Rubeola IgM</t>
  </si>
  <si>
    <t>Control Toxoplasma IgG</t>
  </si>
  <si>
    <t>Control Toxoplasma IgM</t>
  </si>
  <si>
    <t>Control HIV Enhanced 3x2x7ml</t>
  </si>
  <si>
    <t>Control HCV 2x2x7ml</t>
  </si>
  <si>
    <t>Control HBsAg 2x2x10ml</t>
  </si>
  <si>
    <t>Control IgM anti-HBc 2x2x7ml</t>
  </si>
  <si>
    <t>Control Anti-HBc 2x2x7ml</t>
  </si>
  <si>
    <t>Control IgM anti-HAV 2x2x7ml</t>
  </si>
  <si>
    <t>Control Anti-HAV 2x2x7ml</t>
  </si>
  <si>
    <t>Thyroglobulin Recovery  2x1ml</t>
  </si>
  <si>
    <t>Pyrilinks-D Control Module 2x2ml</t>
  </si>
  <si>
    <t>TBG Control Module 2x2ml</t>
  </si>
  <si>
    <t>Thyroglobulin Control Module 3x2ml</t>
  </si>
  <si>
    <t>C-Reactive Protein Control Module 3x2ml</t>
  </si>
  <si>
    <t>PAPP-A Control Module 2x1ml</t>
  </si>
  <si>
    <t>LBP Control Module  2x1ml</t>
  </si>
  <si>
    <t>Total IgE Control Module 2x2ml</t>
  </si>
  <si>
    <t>Intact PTH Control Module 6x2ml</t>
  </si>
  <si>
    <t>HCG Control Module 2x2ml</t>
  </si>
  <si>
    <t>Autoantibody (TPO - TG) Control Module 2x5ml</t>
  </si>
  <si>
    <t>ACTH Control Module 2x2ml</t>
  </si>
  <si>
    <t>Control Calcitonin 2x3ml</t>
  </si>
  <si>
    <t>EPO Control Module 3x2ml</t>
  </si>
  <si>
    <t>Free Beta HCG Control Module 3x1ml</t>
  </si>
  <si>
    <t>IGF-1 e IGF-BP3 Control Module  2x2ml</t>
  </si>
  <si>
    <t>Albumin Control Module  2x2ml</t>
  </si>
  <si>
    <t>Control Interleuquinas Module 2x5ml</t>
  </si>
  <si>
    <t>3rd Generation TSH Control Module (aprox 0,010 mUI/ml) 2x2ml</t>
  </si>
  <si>
    <t>Serum Drug Control Module 2x5ml</t>
  </si>
  <si>
    <t>ß-2 Microglobulin Control Module 3x1ml</t>
  </si>
  <si>
    <t>PAP Control Module 3x2ml</t>
  </si>
  <si>
    <t>C-Peptide Control Module 3x2ml</t>
  </si>
  <si>
    <t>Control NT PRO BNP</t>
  </si>
  <si>
    <t>Control Ferritina</t>
  </si>
  <si>
    <t xml:space="preserve">Control para Dimero D </t>
  </si>
  <si>
    <t>Control para Gastrina</t>
  </si>
  <si>
    <t>Control Osteocalcina 2x2ml</t>
  </si>
  <si>
    <t>10285903</t>
  </si>
  <si>
    <t>Calibrador A (2x2x5ml)</t>
  </si>
  <si>
    <t xml:space="preserve">Calibrador B (2x2x5ml) </t>
  </si>
  <si>
    <t>Calibrador C (2x2x5ml)</t>
  </si>
  <si>
    <t xml:space="preserve">Calibrador D (2x2x2ml) </t>
  </si>
  <si>
    <t xml:space="preserve">Calibrador E Enhanced (2x2x2ml) </t>
  </si>
  <si>
    <t>Calibrador J (Genta) (2x2x2ml)</t>
  </si>
  <si>
    <t>Calibrador O (2x2x1ml)</t>
  </si>
  <si>
    <t>Calibrador Q (2x2x2ml)</t>
  </si>
  <si>
    <t xml:space="preserve">Calibrador U (2x2x2ml) </t>
  </si>
  <si>
    <t xml:space="preserve">Calibrador V (2x2x2ml) </t>
  </si>
  <si>
    <t>Calibrador Y (2x2x2ml)</t>
  </si>
  <si>
    <t xml:space="preserve">Calibrador Z (2x2x5ml) </t>
  </si>
  <si>
    <t>Calibrador Free PSA</t>
  </si>
  <si>
    <t xml:space="preserve">Calibrador CK MB (2x2x2ml) </t>
  </si>
  <si>
    <t xml:space="preserve">Calibrador Fenitoína (2x2x2ml) </t>
  </si>
  <si>
    <t xml:space="preserve">Calibrador Fenobarbital (2x2x2ml) </t>
  </si>
  <si>
    <t>Calibrador HCY (2x2x2ml)</t>
  </si>
  <si>
    <t>Calibrador Insulina (2x2x2ml)</t>
  </si>
  <si>
    <t>Calibrador Peptido C (2x2x2ml)</t>
  </si>
  <si>
    <t>Calibrador 1 (2x2x1ml)</t>
  </si>
  <si>
    <t xml:space="preserve">Calibrador 28 (2x2x2ml) </t>
  </si>
  <si>
    <t>Calibrador 56 (2x2x2ml)</t>
  </si>
  <si>
    <t>Calibrador BNP (2x2x2ml)</t>
  </si>
  <si>
    <t>Calibrador 27 Teofilina (2x2x2ml)</t>
  </si>
  <si>
    <t>Calibrador CA 125 II (2x2x2ml)</t>
  </si>
  <si>
    <t>Calibrador CA 15-3 (2x2x2ml)</t>
  </si>
  <si>
    <t>Calibrador Her-2 Neu (2x2x2ml)</t>
  </si>
  <si>
    <t>Centaur:Reactivo 1&amp;2 x 5000</t>
  </si>
  <si>
    <t>CONSUMIBLES ADVIA CENTAUR CP</t>
  </si>
  <si>
    <t xml:space="preserve">Centaur CP: Reactivo 1 &amp; 2 </t>
  </si>
  <si>
    <t>Probe Tips x 6480</t>
  </si>
  <si>
    <t>Cuvettes (3000/box)</t>
  </si>
  <si>
    <t>Sample Cups (1500/box)</t>
  </si>
  <si>
    <t>Sample Cup Caps (1000/pack)</t>
  </si>
  <si>
    <t>T3/T4/VB12 Releasing Agent 6 Pack</t>
  </si>
  <si>
    <t>V12 DTT/Releasing Agent</t>
  </si>
  <si>
    <t xml:space="preserve">DTT / Agente liberador Folato </t>
  </si>
  <si>
    <t>Rvo. Pretratamiento BR</t>
  </si>
  <si>
    <t>Rvo. Pretratamiento PSA complejado</t>
  </si>
  <si>
    <t>Wash 1 (Lavado 1) 2x1500 ml</t>
  </si>
  <si>
    <t>APW1</t>
  </si>
  <si>
    <t>Reactivo Auxiliar Fólico Glóbulos Rojos (4x30ml)</t>
  </si>
  <si>
    <t>MultiDiluyente 1</t>
  </si>
  <si>
    <t>Diluyente CA 19-9</t>
  </si>
  <si>
    <t>Diluyente HCG</t>
  </si>
  <si>
    <t>IgE Diluyente</t>
  </si>
  <si>
    <t>Diluyente para CEA</t>
  </si>
  <si>
    <t>Solución PW (Probe Wash)</t>
  </si>
  <si>
    <t>IMMULITE 1 / IMMULITE 1000</t>
  </si>
  <si>
    <t>T3  100 tests</t>
  </si>
  <si>
    <t>Free T3  100 tests</t>
  </si>
  <si>
    <t>T4  100 tests</t>
  </si>
  <si>
    <t>T4 500 tests</t>
  </si>
  <si>
    <t>Free T4  100 tests</t>
  </si>
  <si>
    <t>3rd Generation TSH  100 tests</t>
  </si>
  <si>
    <t>3rd Generation TSH  500 tests</t>
  </si>
  <si>
    <t>Rapid TSH  100 tests</t>
  </si>
  <si>
    <t>Rapid TSH  500 tests</t>
  </si>
  <si>
    <t>Anti-TPO  100 tests</t>
  </si>
  <si>
    <t>Anti-Thyroglobulin  100 tests</t>
  </si>
  <si>
    <t>Thyroglobulin  100 tests</t>
  </si>
  <si>
    <t>TBG  100 tests</t>
  </si>
  <si>
    <t>T Uptake  100 tests</t>
  </si>
  <si>
    <t>HCG  100 tests</t>
  </si>
  <si>
    <t>Free Beta HCG  100 tests</t>
  </si>
  <si>
    <t>PAPP-A (Pregnancy Associated Plasma Protein) 100 tests</t>
  </si>
  <si>
    <t>FSH  100 tests</t>
  </si>
  <si>
    <t>LH  100 tests</t>
  </si>
  <si>
    <t>Prolactin  100 tests</t>
  </si>
  <si>
    <t>Estradiol 100 tests</t>
  </si>
  <si>
    <t>Progesterone  100 tests</t>
  </si>
  <si>
    <t>Total Testosterone  100 tests</t>
  </si>
  <si>
    <t>Cortisol  100 tests</t>
  </si>
  <si>
    <t>Androstenedion  100 tests</t>
  </si>
  <si>
    <t>DHEA-SO4 100 tests</t>
  </si>
  <si>
    <t>Unconjugated Estriol  100 tests</t>
  </si>
  <si>
    <t>ACTH  100 tests</t>
  </si>
  <si>
    <t>IGF-I 100 tests</t>
  </si>
  <si>
    <t>IGFBP-3 100 tests</t>
  </si>
  <si>
    <t>Calcitonin 100 tests</t>
  </si>
  <si>
    <t>Beta-2 Microglobulin  100 tests</t>
  </si>
  <si>
    <t>HGH  100 tests - Nueva Versión</t>
  </si>
  <si>
    <t>SHBG (GLAE) 100 tests</t>
  </si>
  <si>
    <t>DPD - Pyrilinks-D  100 tests</t>
  </si>
  <si>
    <t>Osteocalcin  100 tests</t>
  </si>
  <si>
    <t>Peptido C 100 tests</t>
  </si>
  <si>
    <t>Insulin  100 tests</t>
  </si>
  <si>
    <t>Intact-PTH Kit (PTH Molécula Intacta)(mono/poly) 100 tests</t>
  </si>
  <si>
    <t>Intact-PTH Kit TURBO 50 tests</t>
  </si>
  <si>
    <t>Ferritin  100 tests</t>
  </si>
  <si>
    <t>Albumin (Microalbumina en Orina) 100 tests</t>
  </si>
  <si>
    <t>EPO 100 tests</t>
  </si>
  <si>
    <t>Vitamin B12  100 tests</t>
  </si>
  <si>
    <t>AFP  100 tests</t>
  </si>
  <si>
    <t>CEA  100 tests</t>
  </si>
  <si>
    <t>PSA  100 tests</t>
  </si>
  <si>
    <t>PSA  500 tests</t>
  </si>
  <si>
    <t>3rd Generation PSA  100 tests</t>
  </si>
  <si>
    <t>Free PSA  100 tests</t>
  </si>
  <si>
    <t>PAP (Fosfatasa Acida Prostatica) 100 tests</t>
  </si>
  <si>
    <t>BR-MA (CA 15.3)  100 tests</t>
  </si>
  <si>
    <t>OM-MA (CA 125)  100 tests</t>
  </si>
  <si>
    <t>GI-MA (19.9)  100 tests</t>
  </si>
  <si>
    <t>Digoxin  100 tests</t>
  </si>
  <si>
    <t>Digitoxina 100 tests</t>
  </si>
  <si>
    <t>Theophylline  100 tests</t>
  </si>
  <si>
    <t>Carbamazepine 100 tests</t>
  </si>
  <si>
    <t>Phenytoin  100 tests</t>
  </si>
  <si>
    <t>Valproic Acid  100 tests</t>
  </si>
  <si>
    <t>Phenobarbital  100 tests</t>
  </si>
  <si>
    <t>Nicotine Metabolite  100 tests</t>
  </si>
  <si>
    <t>Proteina C Reactiva (Ultrasensible) 100 tests</t>
  </si>
  <si>
    <t>Homocystein  100 tests</t>
  </si>
  <si>
    <t>CK-MB  100 tests</t>
  </si>
  <si>
    <t>CK-MB Turbo x 100 tests</t>
  </si>
  <si>
    <t>Myoglobin 100 tests</t>
  </si>
  <si>
    <t>NT Pro BNP Turbo 100 tests</t>
  </si>
  <si>
    <t>Dimero D Turbo 100 tests</t>
  </si>
  <si>
    <t>Toxoplasma Quant. IgG  100 tests</t>
  </si>
  <si>
    <t>Toxoplasma IgM u-Capture 100 tests</t>
  </si>
  <si>
    <t>Rubella Quant. IgG  100 tests</t>
  </si>
  <si>
    <t>Rubella IgM  100 tests</t>
  </si>
  <si>
    <t>Herpes 1&amp;2 IgG Cualitativa 100 tests</t>
  </si>
  <si>
    <t>Citomegalovirus IgG Cualitativa 100 tests</t>
  </si>
  <si>
    <t>Citomegalovirus IgG Cualitativa 500 tests</t>
  </si>
  <si>
    <t>Citomegalovirus IgM Cualitativa 100 tests</t>
  </si>
  <si>
    <t>H.Pylori Semi-Quantitative IgG   100 tests</t>
  </si>
  <si>
    <t>Total IgE 100 tests</t>
  </si>
  <si>
    <t>ECP (Proteína Catiónica de Eosinófilos) 50 tests</t>
  </si>
  <si>
    <t>IgE Especifica Inhalantes AlaTOP Allergy Screen  100 tests</t>
  </si>
  <si>
    <t>Interleuquina IL-1ß  100 tests</t>
  </si>
  <si>
    <t>Interleuquina IL 2R Kit (Mono/Poly) 100 tests</t>
  </si>
  <si>
    <t>Interleuquina IL 6 kit (Mono/Poly) 100 tests</t>
  </si>
  <si>
    <t>Interleuquina IL 8  100 tests</t>
  </si>
  <si>
    <t>TNF - alfa  100 tests</t>
  </si>
  <si>
    <t>LBP (Proteína Ligadora de Lipopolisacáridos)  100 tests</t>
  </si>
  <si>
    <t>CONSUMIBLES Y AUXILIARES IMMULITE 1 / IMMULITE 1000</t>
  </si>
  <si>
    <t>Solución de Lavado (Probe Wash Module) 2000 tests</t>
  </si>
  <si>
    <t>Sustrato (Chemiluminescent Substrate Module) 2x100 1000 tests</t>
  </si>
  <si>
    <t>Tapas Copas de Muestra Immulite (Sample Cup Caps) 1000 tests</t>
  </si>
  <si>
    <t>Copas de Muestra Immulite (Sample Cups) 1000 tests</t>
  </si>
  <si>
    <t>Sample Cup Holder Set 1-50</t>
  </si>
  <si>
    <t>Dilution Cup Holder (soportes para copas de dilución) para IMM1K</t>
  </si>
  <si>
    <t>Diluyente Helicobacter Pylori</t>
  </si>
  <si>
    <t>Diluyente ACTH</t>
  </si>
  <si>
    <t>Diluyente B2-microglobulina</t>
  </si>
  <si>
    <t>Diluyente BR- MA (CA 15-3)</t>
  </si>
  <si>
    <t>Diluyente HGH</t>
  </si>
  <si>
    <t>Diluyente Albumina</t>
  </si>
  <si>
    <t>Diluyente IgE</t>
  </si>
  <si>
    <t>Diluyente OM-MA (CA 125)</t>
  </si>
  <si>
    <t>Diluyente PAP</t>
  </si>
  <si>
    <t>Diluyente Peptido C</t>
  </si>
  <si>
    <t>Diluyente Progesterona</t>
  </si>
  <si>
    <t>Diluyente iPTH</t>
  </si>
  <si>
    <t>Diluyente Prolactina</t>
  </si>
  <si>
    <t>Diluyente PSA</t>
  </si>
  <si>
    <t>Diluyente SHBG</t>
  </si>
  <si>
    <t>Diluyente TSH</t>
  </si>
  <si>
    <t>Diluyente Vit. B12</t>
  </si>
  <si>
    <t>Diluyente CEA</t>
  </si>
  <si>
    <t>Diluyente AFP</t>
  </si>
  <si>
    <t>Diluyente DHEA-SO4</t>
  </si>
  <si>
    <t>Diluyente FSH</t>
  </si>
  <si>
    <t>Diluyente Estradiol</t>
  </si>
  <si>
    <t>Diluyente Cortisol</t>
  </si>
  <si>
    <t>Diluyente Tiroglobulina</t>
  </si>
  <si>
    <t>Diluyente para Acido Folico</t>
  </si>
  <si>
    <t>IML.1000 IGG/ IGM DIL. MODULE 100 tests</t>
  </si>
  <si>
    <t>Diluyente para Calcitonina</t>
  </si>
  <si>
    <t>T3  200 tests</t>
  </si>
  <si>
    <t>T3  600 tests</t>
  </si>
  <si>
    <t>Free T3 200 tests</t>
  </si>
  <si>
    <t>Free T3 600 tests</t>
  </si>
  <si>
    <t>T4  200 tests</t>
  </si>
  <si>
    <t>T4  600 tests</t>
  </si>
  <si>
    <t>Free T4 200 tests</t>
  </si>
  <si>
    <t>Free T4 600 tests</t>
  </si>
  <si>
    <t>3rd Generation TSH 200 tests</t>
  </si>
  <si>
    <t>3rd Generation TSH 600 tests</t>
  </si>
  <si>
    <t>Rapid TSH 200 tests</t>
  </si>
  <si>
    <t>Rapid TSH 600 tests</t>
  </si>
  <si>
    <t>Anti-TPO  200 tests</t>
  </si>
  <si>
    <t>Anti-TPO  600 tests</t>
  </si>
  <si>
    <t>Anti-TG  200 tests</t>
  </si>
  <si>
    <t>Anti-TG  600 tests</t>
  </si>
  <si>
    <t>Thyroglobulin  200 tests</t>
  </si>
  <si>
    <t>TBG  200 tests</t>
  </si>
  <si>
    <t>HCG 200 tests</t>
  </si>
  <si>
    <t>HCG 600 tests</t>
  </si>
  <si>
    <t>Free Beta HCG  200 tests</t>
  </si>
  <si>
    <t>PAPP-A 200 tests</t>
  </si>
  <si>
    <t>FSH  200 tests</t>
  </si>
  <si>
    <t>FSH  600 tests</t>
  </si>
  <si>
    <t>LH  200 tests</t>
  </si>
  <si>
    <t>LH  600 tests</t>
  </si>
  <si>
    <t>Prolactin 200 tests</t>
  </si>
  <si>
    <t>Prolactin 600 tests</t>
  </si>
  <si>
    <t>Estradiol 200 tests</t>
  </si>
  <si>
    <t>Estradiol 600 tests</t>
  </si>
  <si>
    <t>Progesterone 200 tests</t>
  </si>
  <si>
    <t>Progesterone 600 tests</t>
  </si>
  <si>
    <t>Total Testosterone  200 tests</t>
  </si>
  <si>
    <t>Total Testosterone  600 tests</t>
  </si>
  <si>
    <t>Cortisol 200 tests</t>
  </si>
  <si>
    <t>Cortisol 600 tests</t>
  </si>
  <si>
    <t>Androstenedione 200 tests</t>
  </si>
  <si>
    <t>DHEA-SO4 200 tests</t>
  </si>
  <si>
    <t>Unconjugated Estriol 200 tests</t>
  </si>
  <si>
    <t>ACTH  200 tests</t>
  </si>
  <si>
    <t>IGF-I 200 tests</t>
  </si>
  <si>
    <t>IGFBP-3 200 tests</t>
  </si>
  <si>
    <t>Gastrin 200 tests</t>
  </si>
  <si>
    <t>Calcitonin 200 tests</t>
  </si>
  <si>
    <t>HGH  200 tests - Nueva version</t>
  </si>
  <si>
    <t>SHBG  (GLAE) 200 tests</t>
  </si>
  <si>
    <t>Pyrilinks-D  200 tests</t>
  </si>
  <si>
    <r>
      <t xml:space="preserve">
*</t>
    </r>
    <r>
      <rPr>
        <sz val="10"/>
        <rFont val="ＭＳ 明朝"/>
        <charset val="128"/>
      </rPr>
      <t xml:space="preserve"> 30.0ul to 46.7ul for each cycle
* General Analysis: 4.5sec./cycle
  30.0ul*800T/H = 24.00ml/H
  46.7u</t>
    </r>
    <r>
      <rPr>
        <sz val="10"/>
        <rFont val="ＭＳ 明朝"/>
        <charset val="128"/>
      </rPr>
      <t>l*800T/H = 38.08ml/H
  61.28ml to 72.00ml for 1 hour Analysis
* WASH1 (1cycle): 4.5sec./cycle
  30.0ul*39min*60sec./4.5sec. = 15.600ml
  46.7ul*39min*60sec./4.5sec. = 24.284ml
* WASH2 (2cycle): 4.5sec./cycle
  30.0ul*57min*60sec./4.5sec. = 22.800ml
  46.7ul*57min*60sec./4.5sec. = 35.492ml
*</t>
    </r>
    <r>
      <rPr>
        <sz val="10"/>
        <rFont val="ＭＳ 明朝"/>
        <charset val="128"/>
      </rPr>
      <t xml:space="preserve"> </t>
    </r>
    <r>
      <rPr>
        <sz val="10"/>
        <rFont val="ＭＳ 明朝"/>
        <charset val="128"/>
      </rPr>
      <t>Cell Blank: 3.0sec./cycle
  30.0ul*17min*60sec./3.0sec. = 10.200ml
  46.7ul*17min*60sec./3.0sec. = 15</t>
    </r>
    <r>
      <rPr>
        <sz val="10"/>
        <rFont val="ＭＳ 明朝"/>
        <charset val="128"/>
      </rPr>
      <t xml:space="preserve">.878ml
</t>
    </r>
  </si>
  <si>
    <t>ISE Buffer Solution (auto-prime)</t>
  </si>
  <si>
    <t>OQCV05</t>
  </si>
  <si>
    <t>OQIM13</t>
  </si>
  <si>
    <t>OQKZ13</t>
  </si>
  <si>
    <t>OQLV07</t>
  </si>
  <si>
    <t>OUID13</t>
  </si>
  <si>
    <t>OUPG07</t>
  </si>
  <si>
    <t>OQIN13</t>
  </si>
  <si>
    <t>OQIO13</t>
  </si>
  <si>
    <t>N-Anti-Antitrombina lll  2ml</t>
  </si>
  <si>
    <t>N-Anti-Transferrina  2ml</t>
  </si>
  <si>
    <t>N-Anti-Transferrina  5ml</t>
  </si>
  <si>
    <t>N-Latex IgE mono 3x3ml</t>
  </si>
  <si>
    <t>N-Latex sTfR  3x2ml</t>
  </si>
  <si>
    <t>N-Látex Cardio Phase hs CRP  3x2ml</t>
  </si>
  <si>
    <t>N-Reactivo Látex Lp(a)  3x2ml</t>
  </si>
  <si>
    <t>Number of Analyzers by Model</t>
  </si>
  <si>
    <t>N-Anti-IgG2  1,5ml</t>
  </si>
  <si>
    <t>N-Anti-IgM  2ml</t>
  </si>
  <si>
    <t>N-Anti-IgM  5ml</t>
  </si>
  <si>
    <t>N-Anti-Plasminógeno  2ml</t>
  </si>
  <si>
    <t>N-Anti-RBP  2ml</t>
  </si>
  <si>
    <t>OQVK115</t>
  </si>
  <si>
    <t>OQKE175</t>
  </si>
  <si>
    <t>OPAT035</t>
  </si>
  <si>
    <t>PT</t>
  </si>
  <si>
    <t xml:space="preserve">Fibrinogeno </t>
  </si>
  <si>
    <t xml:space="preserve">Factores </t>
  </si>
  <si>
    <t>Protein C / S  - Determination -</t>
  </si>
  <si>
    <t>$$ / Y</t>
  </si>
  <si>
    <t xml:space="preserve"> </t>
  </si>
  <si>
    <r>
      <t>as undiluted</t>
    </r>
    <r>
      <rPr>
        <sz val="10"/>
        <rFont val="ＭＳ 明朝"/>
        <charset val="128"/>
      </rPr>
      <t xml:space="preserve">
RTT-1: 960ul/WASH2
RTT-2: 960ul/WASH2      </t>
    </r>
    <r>
      <rPr>
        <b/>
        <i/>
        <sz val="10"/>
        <rFont val="ＭＳ 明朝"/>
      </rPr>
      <t>2*4*231=1848</t>
    </r>
  </si>
  <si>
    <r>
      <t xml:space="preserve">
RTT-1, 2: </t>
    </r>
    <r>
      <rPr>
        <sz val="10"/>
        <color indexed="12"/>
        <rFont val="ＭＳ 明朝"/>
      </rPr>
      <t>[Clean 1 settings]</t>
    </r>
    <r>
      <rPr>
        <sz val="10"/>
        <rFont val="ＭＳ 明朝"/>
        <charset val="128"/>
      </rPr>
      <t xml:space="preserve">
</t>
    </r>
    <r>
      <rPr>
        <sz val="10"/>
        <rFont val="ＭＳ 明朝"/>
        <charset val="128"/>
      </rPr>
      <t xml:space="preserve">* </t>
    </r>
    <r>
      <rPr>
        <sz val="10"/>
        <rFont val="ＭＳ 明朝"/>
        <charset val="128"/>
      </rPr>
      <t xml:space="preserve">22ul </t>
    </r>
    <r>
      <rPr>
        <sz val="10"/>
        <rFont val="ＭＳ 明朝"/>
        <charset val="128"/>
      </rPr>
      <t>for each</t>
    </r>
    <r>
      <rPr>
        <sz val="10"/>
        <rFont val="ＭＳ 明朝"/>
        <charset val="128"/>
      </rPr>
      <t xml:space="preserve"> aspiration </t>
    </r>
    <r>
      <rPr>
        <sz val="10"/>
        <color indexed="10"/>
        <rFont val="ＭＳ 明朝"/>
      </rPr>
      <t>(15)</t>
    </r>
    <r>
      <rPr>
        <sz val="10"/>
        <rFont val="ＭＳ 明朝"/>
        <charset val="128"/>
      </rPr>
      <t xml:space="preserve">
</t>
    </r>
    <r>
      <rPr>
        <sz val="10"/>
        <rFont val="ＭＳ 明朝"/>
        <charset val="128"/>
      </rPr>
      <t xml:space="preserve">* This aspirated detergent will be dispensed to cuvette with 198ul </t>
    </r>
    <r>
      <rPr>
        <sz val="10"/>
        <color indexed="10"/>
        <rFont val="ＭＳ 明朝"/>
      </rPr>
      <t>(135)</t>
    </r>
    <r>
      <rPr>
        <sz val="10"/>
        <rFont val="ＭＳ 明朝"/>
        <charset val="128"/>
      </rPr>
      <t xml:space="preserve"> of pure water when System makes it to prevent the contaminations.
</t>
    </r>
  </si>
  <si>
    <r>
      <t xml:space="preserve">
RTT-1</t>
    </r>
    <r>
      <rPr>
        <sz val="10"/>
        <rFont val="ＭＳ 明朝"/>
        <charset val="128"/>
      </rPr>
      <t xml:space="preserve">, </t>
    </r>
    <r>
      <rPr>
        <sz val="10"/>
        <rFont val="ＭＳ 明朝"/>
        <charset val="128"/>
      </rPr>
      <t xml:space="preserve">2: </t>
    </r>
    <r>
      <rPr>
        <sz val="10"/>
        <color indexed="12"/>
        <rFont val="ＭＳ 明朝"/>
      </rPr>
      <t xml:space="preserve"> [Clean 2 settings]</t>
    </r>
    <r>
      <rPr>
        <sz val="10"/>
        <rFont val="ＭＳ 明朝"/>
        <charset val="128"/>
      </rPr>
      <t xml:space="preserve">
</t>
    </r>
    <r>
      <rPr>
        <sz val="10"/>
        <rFont val="ＭＳ 明朝"/>
        <charset val="128"/>
      </rPr>
      <t xml:space="preserve">* </t>
    </r>
    <r>
      <rPr>
        <sz val="10"/>
        <rFont val="ＭＳ 明朝"/>
        <charset val="128"/>
      </rPr>
      <t xml:space="preserve">88ul </t>
    </r>
    <r>
      <rPr>
        <sz val="10"/>
        <rFont val="ＭＳ 明朝"/>
        <charset val="128"/>
      </rPr>
      <t>for each</t>
    </r>
    <r>
      <rPr>
        <sz val="10"/>
        <rFont val="ＭＳ 明朝"/>
        <charset val="128"/>
      </rPr>
      <t xml:space="preserve"> aspiration </t>
    </r>
    <r>
      <rPr>
        <sz val="10"/>
        <color indexed="10"/>
        <rFont val="ＭＳ 明朝"/>
      </rPr>
      <t>(60)</t>
    </r>
    <r>
      <rPr>
        <sz val="10"/>
        <rFont val="ＭＳ 明朝"/>
        <charset val="128"/>
      </rPr>
      <t xml:space="preserve">
*</t>
    </r>
    <r>
      <rPr>
        <sz val="10"/>
        <rFont val="ＭＳ 明朝"/>
        <charset val="128"/>
      </rPr>
      <t xml:space="preserve"> </t>
    </r>
    <r>
      <rPr>
        <sz val="10"/>
        <rFont val="ＭＳ 明朝"/>
        <charset val="128"/>
      </rPr>
      <t xml:space="preserve">This aspirated detergent will be dispensed to cuvette with 132ul </t>
    </r>
    <r>
      <rPr>
        <sz val="10"/>
        <color indexed="10"/>
        <rFont val="ＭＳ 明朝"/>
      </rPr>
      <t>(90)</t>
    </r>
    <r>
      <rPr>
        <sz val="10"/>
        <rFont val="ＭＳ 明朝"/>
        <charset val="128"/>
      </rPr>
      <t xml:space="preserve">of pure water when System makes it to prevent the contaminations.
</t>
    </r>
  </si>
  <si>
    <r>
      <t>R</t>
    </r>
    <r>
      <rPr>
        <sz val="10"/>
        <rFont val="ＭＳ 明朝"/>
        <charset val="128"/>
      </rPr>
      <t xml:space="preserve">TT-1: 88ul/aspiration </t>
    </r>
    <r>
      <rPr>
        <sz val="10"/>
        <color indexed="10"/>
        <rFont val="ＭＳ 明朝"/>
      </rPr>
      <t>(60)</t>
    </r>
    <r>
      <rPr>
        <sz val="10"/>
        <rFont val="ＭＳ 明朝"/>
        <charset val="128"/>
      </rPr>
      <t xml:space="preserve">
RTT-2: 88ul/aspiration</t>
    </r>
    <r>
      <rPr>
        <sz val="10"/>
        <color indexed="10"/>
        <rFont val="ＭＳ 明朝"/>
      </rPr>
      <t xml:space="preserve">(60)
</t>
    </r>
    <r>
      <rPr>
        <sz val="10"/>
        <color indexed="12"/>
        <rFont val="ＭＳ 明朝"/>
      </rPr>
      <t>Maximun: 120uL each MG test</t>
    </r>
  </si>
  <si>
    <r>
      <t xml:space="preserve">Discontinuous Serum Analysis:
* Waiting time: 
 5 sec. -  3 min.: 4.50ml
 3 min. - 10 min.: 5.25ml
10 min. -        : 6.00ml
</t>
    </r>
    <r>
      <rPr>
        <sz val="10"/>
        <color indexed="12"/>
        <rFont val="ＭＳ 明朝"/>
      </rPr>
      <t>use 5 sec to 3min delay as average</t>
    </r>
  </si>
  <si>
    <t>Amount of days per year</t>
  </si>
  <si>
    <t>Recommended Interval</t>
  </si>
  <si>
    <t xml:space="preserve">QUICK ADAPTER 800S 100PK </t>
  </si>
  <si>
    <t xml:space="preserve">541-1352-1 </t>
  </si>
  <si>
    <t>N-Latex IgG3 NUEVO</t>
  </si>
  <si>
    <t>N-Latex IgG4 NUEVO</t>
  </si>
  <si>
    <t>Menú Alergenos para Immulite 2000</t>
  </si>
  <si>
    <t>3gAllergy - IgE Especifica x 600</t>
  </si>
  <si>
    <t>Consumibles</t>
  </si>
  <si>
    <t>Soporte para Alergenos #001-033 x 33 soportes</t>
  </si>
  <si>
    <t>Animales</t>
  </si>
  <si>
    <t>E1L4</t>
  </si>
  <si>
    <t>Caspa y epitelio de gato x 40</t>
  </si>
  <si>
    <t>E2L4</t>
  </si>
  <si>
    <t>Epitelio de perro x 40</t>
  </si>
  <si>
    <t>E3L4</t>
  </si>
  <si>
    <t>caspa de caballo x 40</t>
  </si>
  <si>
    <t>E4L2</t>
  </si>
  <si>
    <t>caspa de vaca x 20</t>
  </si>
  <si>
    <t>E5L4</t>
  </si>
  <si>
    <t>caspa de perro x 40</t>
  </si>
  <si>
    <t>E6L2</t>
  </si>
  <si>
    <t>epitelio de conejillo de indias x 20</t>
  </si>
  <si>
    <t>E7L2</t>
  </si>
  <si>
    <t>excremento de paloma x 20</t>
  </si>
  <si>
    <t>E70L2</t>
  </si>
  <si>
    <t>plumas de ganso x 20</t>
  </si>
  <si>
    <t>E71L2</t>
  </si>
  <si>
    <t>epitelio de ratón x 20</t>
  </si>
  <si>
    <t>E72L2</t>
  </si>
  <si>
    <t>orina de ratón x 20</t>
  </si>
  <si>
    <t>E73L2</t>
  </si>
  <si>
    <t>epitelio de rata x 20</t>
  </si>
  <si>
    <t>E74L2</t>
  </si>
  <si>
    <t>orina de rata x 20</t>
  </si>
  <si>
    <t>E75L2</t>
  </si>
  <si>
    <t>proteínas sericas de rata x 20</t>
  </si>
  <si>
    <t>E76L2</t>
  </si>
  <si>
    <t>proteinas sericas de raton x 20</t>
  </si>
  <si>
    <t>E78L2</t>
  </si>
  <si>
    <t>plumas de periquito x 20</t>
  </si>
  <si>
    <t>E80L2</t>
  </si>
  <si>
    <t>epitelio de cabra x 20</t>
  </si>
  <si>
    <t>E81L2</t>
  </si>
  <si>
    <t>epitelio de oveja x 20</t>
  </si>
  <si>
    <t>E82L4</t>
  </si>
  <si>
    <t>epitelio de conejo x 40</t>
  </si>
  <si>
    <t>E83L2</t>
  </si>
  <si>
    <t>epitelio de cerdo x 20</t>
  </si>
  <si>
    <t>E84L2</t>
  </si>
  <si>
    <t>epitelio de hamster x 20</t>
  </si>
  <si>
    <t>E85L2</t>
  </si>
  <si>
    <t>plumas de pollo x 20</t>
  </si>
  <si>
    <t>E86L2</t>
  </si>
  <si>
    <t>plumas de pato x 20</t>
  </si>
  <si>
    <t>E87L2</t>
  </si>
  <si>
    <t>rata x 20</t>
  </si>
  <si>
    <t>E88L2</t>
  </si>
  <si>
    <t>ratón x 20</t>
  </si>
  <si>
    <t>E89L2</t>
  </si>
  <si>
    <t>plumas de pavo x 20</t>
  </si>
  <si>
    <t>E91L2</t>
  </si>
  <si>
    <t>plumas de loro x 20</t>
  </si>
  <si>
    <t>E201L2</t>
  </si>
  <si>
    <t>plumas de canario x 20</t>
  </si>
  <si>
    <t>E209L2</t>
  </si>
  <si>
    <t>proteinas sericas de pollo x 20</t>
  </si>
  <si>
    <t>Drogas</t>
  </si>
  <si>
    <t>C1L2</t>
  </si>
  <si>
    <t>penicilina G x 20</t>
  </si>
  <si>
    <t>C2L2</t>
  </si>
  <si>
    <t>penicilina V x 20</t>
  </si>
  <si>
    <t>C70L2</t>
  </si>
  <si>
    <t>insulina porcina x 20</t>
  </si>
  <si>
    <t>C71L2</t>
  </si>
  <si>
    <t>insulina bovina x 20</t>
  </si>
  <si>
    <t>C73L2</t>
  </si>
  <si>
    <t>insulina humana x 20</t>
  </si>
  <si>
    <t>C203L2</t>
  </si>
  <si>
    <t>ampicilina x 20</t>
  </si>
  <si>
    <t>C204L2</t>
  </si>
  <si>
    <t>amoxicilina x 20</t>
  </si>
  <si>
    <t>Polvo</t>
  </si>
  <si>
    <t>H1L4</t>
  </si>
  <si>
    <t>polvo doméstico - greer x 40</t>
  </si>
  <si>
    <t>H2L4</t>
  </si>
  <si>
    <t>polvo doméstico - stier x 40</t>
  </si>
  <si>
    <t>H3L2</t>
  </si>
  <si>
    <t>polvo doméstico - bencard x 20</t>
  </si>
  <si>
    <t>H6L2</t>
  </si>
  <si>
    <t>polvo doméstico - japón x 20</t>
  </si>
  <si>
    <t>Comida</t>
  </si>
  <si>
    <t>F1L4</t>
  </si>
  <si>
    <t>huevo blanco x 40</t>
  </si>
  <si>
    <t>F2L4</t>
  </si>
  <si>
    <t>leche x 40</t>
  </si>
  <si>
    <t>F3L4</t>
  </si>
  <si>
    <t>bacalao x 40</t>
  </si>
  <si>
    <t>F4L4</t>
  </si>
  <si>
    <t>trigo x 40</t>
  </si>
  <si>
    <t>F5L2</t>
  </si>
  <si>
    <t>centeno x 20</t>
  </si>
  <si>
    <t>F6L2</t>
  </si>
  <si>
    <t>cebada x 20</t>
  </si>
  <si>
    <t>F7L2</t>
  </si>
  <si>
    <t>avena x 20</t>
  </si>
  <si>
    <t>F8L4</t>
  </si>
  <si>
    <t>maíz x 40</t>
  </si>
  <si>
    <t>F9L2</t>
  </si>
  <si>
    <t>arroz x 40</t>
  </si>
  <si>
    <t>F10L2</t>
  </si>
  <si>
    <t>semillas de sesamo x 20</t>
  </si>
  <si>
    <t>F11L2</t>
  </si>
  <si>
    <t>trigo negro x 20</t>
  </si>
  <si>
    <t>F12L2</t>
  </si>
  <si>
    <t>arveja x 20</t>
  </si>
  <si>
    <t>F13L4</t>
  </si>
  <si>
    <t>maní x 40</t>
  </si>
  <si>
    <t>F14L4</t>
  </si>
  <si>
    <t>poroto de soja x 40</t>
  </si>
  <si>
    <t>F15L2</t>
  </si>
  <si>
    <t>poroto  x 20</t>
  </si>
  <si>
    <t>F17L4</t>
  </si>
  <si>
    <t>avellana x 40</t>
  </si>
  <si>
    <t>F18L2</t>
  </si>
  <si>
    <t>nuez de brasil x 20</t>
  </si>
  <si>
    <t>F20L2</t>
  </si>
  <si>
    <t>almendra x 20</t>
  </si>
  <si>
    <t>F23L2</t>
  </si>
  <si>
    <t>cangrejo x 20</t>
  </si>
  <si>
    <t>F24L4</t>
  </si>
  <si>
    <t>camarón x 40</t>
  </si>
  <si>
    <t>F25L4</t>
  </si>
  <si>
    <t>tomate x 40</t>
  </si>
  <si>
    <r>
      <t>ADDITIONAL CONSUMABLES (</t>
    </r>
    <r>
      <rPr>
        <i/>
        <sz val="10"/>
        <rFont val="Arial"/>
        <family val="2"/>
      </rPr>
      <t>not dependent on test volume)</t>
    </r>
  </si>
  <si>
    <t>Run type</t>
  </si>
  <si>
    <t>RTT 1 (uL)</t>
  </si>
  <si>
    <t>RTT 2 (uL)</t>
  </si>
  <si>
    <t>Yearly Amount (mL)</t>
  </si>
  <si>
    <t>Variable amount per run/day</t>
  </si>
  <si>
    <t>Total/year</t>
  </si>
  <si>
    <t>RTT 1 (mL)</t>
  </si>
  <si>
    <r>
      <t>I</t>
    </r>
    <r>
      <rPr>
        <sz val="10"/>
        <rFont val="ＭＳ 明朝"/>
        <charset val="128"/>
      </rPr>
      <t>SE Urine Standard L</t>
    </r>
  </si>
  <si>
    <r>
      <t>I</t>
    </r>
    <r>
      <rPr>
        <sz val="10"/>
        <rFont val="ＭＳ 明朝"/>
        <charset val="128"/>
      </rPr>
      <t>SE Check Solution</t>
    </r>
  </si>
  <si>
    <r>
      <t>L</t>
    </r>
    <r>
      <rPr>
        <sz val="10"/>
        <rFont val="ＭＳ 明朝"/>
        <charset val="128"/>
      </rPr>
      <t>amp Coolant</t>
    </r>
  </si>
  <si>
    <r>
      <t>A</t>
    </r>
    <r>
      <rPr>
        <sz val="10"/>
        <rFont val="ＭＳ 明朝"/>
        <charset val="128"/>
      </rPr>
      <t>lkaline Detergent for preventing contamination of RPP and RRV
(Straight)</t>
    </r>
  </si>
  <si>
    <r>
      <t>A</t>
    </r>
    <r>
      <rPr>
        <sz val="10"/>
        <rFont val="ＭＳ 明朝"/>
        <charset val="128"/>
      </rPr>
      <t>cid Detergent for preventing contamination of RPP and RRV
(Straight)</t>
    </r>
  </si>
  <si>
    <r>
      <t>B</t>
    </r>
    <r>
      <rPr>
        <sz val="10"/>
        <rFont val="ＭＳ 明朝"/>
        <charset val="128"/>
      </rPr>
      <t>uffer of ISE
(Straight)</t>
    </r>
  </si>
  <si>
    <r>
      <t>S</t>
    </r>
    <r>
      <rPr>
        <sz val="10"/>
        <rFont val="ＭＳ 明朝"/>
        <charset val="128"/>
      </rPr>
      <t>tandard for ISE Calibration
(Neat)</t>
    </r>
  </si>
  <si>
    <r>
      <t>S</t>
    </r>
    <r>
      <rPr>
        <sz val="10"/>
        <rFont val="ＭＳ 明朝"/>
        <charset val="128"/>
      </rPr>
      <t>electivity-check solution for Na, K
(Neat)</t>
    </r>
  </si>
  <si>
    <r>
      <t>C</t>
    </r>
    <r>
      <rPr>
        <sz val="10"/>
        <rFont val="ＭＳ 明朝"/>
        <charset val="128"/>
      </rPr>
      <t>TT
RTT-1, 2</t>
    </r>
  </si>
  <si>
    <r>
      <t>2</t>
    </r>
    <r>
      <rPr>
        <sz val="10"/>
        <rFont val="ＭＳ 明朝"/>
        <charset val="128"/>
      </rPr>
      <t>L Bottle</t>
    </r>
  </si>
  <si>
    <t>Usage 
(How to use)</t>
  </si>
  <si>
    <t>2L Bottle</t>
  </si>
  <si>
    <r>
      <t>R</t>
    </r>
    <r>
      <rPr>
        <sz val="10"/>
        <rFont val="ＭＳ 明朝"/>
        <charset val="128"/>
      </rPr>
      <t>TT-1, 2 (No.42)</t>
    </r>
  </si>
  <si>
    <r>
      <t>RTT-1, 2</t>
    </r>
    <r>
      <rPr>
        <sz val="10"/>
        <rFont val="ＭＳ 明朝"/>
        <charset val="128"/>
      </rPr>
      <t xml:space="preserve"> (No.43)</t>
    </r>
  </si>
  <si>
    <r>
      <t>C</t>
    </r>
    <r>
      <rPr>
        <sz val="10"/>
        <rFont val="ＭＳ 明朝"/>
        <charset val="128"/>
      </rPr>
      <t>TT
RTT-1, 2 (No.44)</t>
    </r>
  </si>
  <si>
    <r>
      <t>L</t>
    </r>
    <r>
      <rPr>
        <sz val="10"/>
        <rFont val="ＭＳ 明朝"/>
        <charset val="128"/>
      </rPr>
      <t>amp-cooling Liquid Tank</t>
    </r>
  </si>
  <si>
    <r>
      <t>C</t>
    </r>
    <r>
      <rPr>
        <sz val="10"/>
        <rFont val="ＭＳ 明朝"/>
        <charset val="128"/>
      </rPr>
      <t>TT</t>
    </r>
  </si>
  <si>
    <r>
      <t>D</t>
    </r>
    <r>
      <rPr>
        <sz val="10"/>
        <rFont val="ＭＳ 明朝"/>
        <charset val="128"/>
      </rPr>
      <t>etergent for daily Wash
(10% Dilution)</t>
    </r>
  </si>
  <si>
    <t>PFA100-PFA200</t>
  </si>
  <si>
    <r>
      <t>C</t>
    </r>
    <r>
      <rPr>
        <sz val="10"/>
        <rFont val="ＭＳ 明朝"/>
        <charset val="128"/>
      </rPr>
      <t>irculating Anticorrosion Liquid for Cooling of Detector Lamp
(5% Dilution)</t>
    </r>
  </si>
  <si>
    <r>
      <t>D</t>
    </r>
    <r>
      <rPr>
        <sz val="10"/>
        <rFont val="ＭＳ 明朝"/>
        <charset val="128"/>
      </rPr>
      <t>etergent for Wash Electrode and WASH
(Straight)</t>
    </r>
  </si>
  <si>
    <r>
      <t xml:space="preserve">
* 2</t>
    </r>
    <r>
      <rPr>
        <sz val="10"/>
        <rFont val="ＭＳ 明朝"/>
        <charset val="128"/>
      </rPr>
      <t>6</t>
    </r>
    <r>
      <rPr>
        <sz val="10"/>
        <rFont val="ＭＳ 明朝"/>
        <charset val="128"/>
      </rPr>
      <t xml:space="preserve">ul for each aspiration
</t>
    </r>
    <r>
      <rPr>
        <sz val="10"/>
        <rFont val="ＭＳ 明朝"/>
        <charset val="128"/>
      </rPr>
      <t xml:space="preserve">* 52ul(=26ul*2 times) for each Wash Electrode
</t>
    </r>
  </si>
  <si>
    <r>
      <t xml:space="preserve">
* 2</t>
    </r>
    <r>
      <rPr>
        <sz val="10"/>
        <rFont val="ＭＳ 明朝"/>
        <charset val="128"/>
      </rPr>
      <t>6</t>
    </r>
    <r>
      <rPr>
        <sz val="10"/>
        <rFont val="ＭＳ 明朝"/>
        <charset val="128"/>
      </rPr>
      <t xml:space="preserve">ul for each aspiration
</t>
    </r>
    <r>
      <rPr>
        <sz val="10"/>
        <rFont val="ＭＳ 明朝"/>
        <charset val="128"/>
      </rPr>
      <t xml:space="preserve">* One Calibration makes 3 times to 8 times aspirations.
  3 times:  78ul (=26*3)
  8 times: 208ul (=26*8)
</t>
    </r>
  </si>
  <si>
    <r>
      <t>C</t>
    </r>
    <r>
      <rPr>
        <sz val="10"/>
        <rFont val="ＭＳ 明朝"/>
        <charset val="128"/>
      </rPr>
      <t>TT  : 300ul/WASH2
RTT-1: 480ul/WASH2
RTT-2: 480ul/WASH2</t>
    </r>
  </si>
  <si>
    <r>
      <t xml:space="preserve">CTT  : </t>
    </r>
    <r>
      <rPr>
        <sz val="10"/>
        <rFont val="ＭＳ 明朝"/>
        <charset val="128"/>
      </rPr>
      <t>6</t>
    </r>
    <r>
      <rPr>
        <sz val="10"/>
        <rFont val="ＭＳ 明朝"/>
        <charset val="128"/>
      </rPr>
      <t>00ul/WASH</t>
    </r>
    <r>
      <rPr>
        <sz val="10"/>
        <rFont val="ＭＳ 明朝"/>
        <charset val="128"/>
      </rPr>
      <t>2</t>
    </r>
    <r>
      <rPr>
        <sz val="10"/>
        <rFont val="ＭＳ 明朝"/>
        <charset val="128"/>
      </rPr>
      <t xml:space="preserve">
RTT-1: </t>
    </r>
    <r>
      <rPr>
        <sz val="10"/>
        <rFont val="ＭＳ 明朝"/>
        <charset val="128"/>
      </rPr>
      <t>96</t>
    </r>
    <r>
      <rPr>
        <sz val="10"/>
        <rFont val="ＭＳ 明朝"/>
        <charset val="128"/>
      </rPr>
      <t>0ul/WASH</t>
    </r>
    <r>
      <rPr>
        <sz val="10"/>
        <rFont val="ＭＳ 明朝"/>
        <charset val="128"/>
      </rPr>
      <t>2</t>
    </r>
    <r>
      <rPr>
        <sz val="10"/>
        <rFont val="ＭＳ 明朝"/>
        <charset val="128"/>
      </rPr>
      <t xml:space="preserve">
RTT-2: </t>
    </r>
    <r>
      <rPr>
        <sz val="10"/>
        <rFont val="ＭＳ 明朝"/>
        <charset val="128"/>
      </rPr>
      <t>96</t>
    </r>
    <r>
      <rPr>
        <sz val="10"/>
        <rFont val="ＭＳ 明朝"/>
        <charset val="128"/>
      </rPr>
      <t>0ul/WASH</t>
    </r>
    <r>
      <rPr>
        <sz val="10"/>
        <rFont val="ＭＳ 明朝"/>
        <charset val="128"/>
      </rPr>
      <t>2</t>
    </r>
  </si>
  <si>
    <t>* WASH2 (2cycle): 4.5sec./cycle
  30.0ul*57min*60sec./4.5sec. = 22.800ml
  46.7ul*57min*60sec./4.5sec. = 35.492ml</t>
  </si>
  <si>
    <t>* WASH1 (1cycle): 4.5sec./cycle
  30.0ul*39min*60sec./4.5sec. = 15.600ml
  46.7ul*39min*60sec./4.5sec. = 24.284ml</t>
  </si>
  <si>
    <t>Pruebas Especiales</t>
  </si>
  <si>
    <t>Dímero D</t>
  </si>
  <si>
    <t>Lupus</t>
  </si>
  <si>
    <t>KPTT</t>
  </si>
  <si>
    <t>Cubetas lectura BNProSpec 300x9</t>
  </si>
  <si>
    <r>
      <t xml:space="preserve">*WASH1 (1cycle):
  39.832 - 46.800 ml/WASH1
</t>
    </r>
    <r>
      <rPr>
        <sz val="10"/>
        <color indexed="23"/>
        <rFont val="ＭＳ 明朝"/>
      </rPr>
      <t xml:space="preserve">85uL * 231 cuvettes = 19635
plus cln for assumed emerg stop </t>
    </r>
  </si>
  <si>
    <t>Cuvette Conditioner</t>
  </si>
  <si>
    <t>ISE Buffer</t>
  </si>
  <si>
    <t>Lamp Coolant</t>
  </si>
  <si>
    <t>ISE Cal Serum Low</t>
  </si>
  <si>
    <t>ISE Cal Serum High</t>
  </si>
  <si>
    <t>Actin 10x10ml</t>
  </si>
  <si>
    <t>Actin 10x2ml</t>
  </si>
  <si>
    <t>Actin Fsl 10x10ml</t>
  </si>
  <si>
    <t>Actin Fsl 10x2ml</t>
  </si>
  <si>
    <t>Pathromtin Sl 10x 5ml</t>
  </si>
  <si>
    <t>ISE tests per year</t>
  </si>
  <si>
    <t>Packaging</t>
  </si>
  <si>
    <t>2x100mL</t>
  </si>
  <si>
    <t>1x2.9L</t>
  </si>
  <si>
    <t>1x1L</t>
  </si>
  <si>
    <t>1x2L</t>
  </si>
  <si>
    <t xml:space="preserve">Calcio 2 1610 tests 7x230 en ADVIA 1200 </t>
  </si>
  <si>
    <t xml:space="preserve">Capacidad total de fijación del hierro (TIBC) 320 tests 4x 80 en ADVIA 1200 </t>
  </si>
  <si>
    <t xml:space="preserve">Colesterol_2 1960 tests 7X280 en ADVIA 1200 </t>
  </si>
  <si>
    <t xml:space="preserve">Colinesterasa 936 tests 4x234 en ADVIA 1200 </t>
  </si>
  <si>
    <t xml:space="preserve">Fosfatasa Alcalina AMP 1540 tests 7x220 en ADVIA 1200 </t>
  </si>
  <si>
    <t xml:space="preserve">Fosfatasa Alcalina DEA 1540 tests 7x220 en ADVIA 1200 </t>
  </si>
  <si>
    <r>
      <t xml:space="preserve">
C</t>
    </r>
    <r>
      <rPr>
        <sz val="10"/>
        <rFont val="ＭＳ 明朝"/>
        <charset val="128"/>
      </rPr>
      <t xml:space="preserve">TT:
* 1.25ul(=25ul*5%) for each aspiration
* 25ul of 5% diluted solution are aspirated.
* 300ul(=1.25ul*240cuvettes) for each WASH2
RTT-1, 2:
* 2.0ul(=40ul*5%) for each aspiration
* 40ul of 5% diluted solution are aspirated.
* 480ul(=2.0ul*240cuvettes) for eash WASH2
</t>
    </r>
  </si>
  <si>
    <r>
      <t>5</t>
    </r>
    <r>
      <rPr>
        <sz val="10"/>
        <rFont val="ＭＳ 明朝"/>
        <charset val="128"/>
      </rPr>
      <t>2ul/Wash Electrode
      and WASH</t>
    </r>
  </si>
  <si>
    <r>
      <t>D</t>
    </r>
    <r>
      <rPr>
        <sz val="10"/>
        <rFont val="ＭＳ 明朝"/>
        <charset val="128"/>
      </rPr>
      <t>etergent for Weekly Wash
(5% Dilution)</t>
    </r>
  </si>
  <si>
    <t>---</t>
  </si>
  <si>
    <r>
      <t>7</t>
    </r>
    <r>
      <rPr>
        <sz val="10"/>
        <rFont val="ＭＳ 明朝"/>
        <charset val="128"/>
      </rPr>
      <t>8 - 208ul/Calibration</t>
    </r>
  </si>
  <si>
    <t>Multifibren U 10xf.5ml</t>
  </si>
  <si>
    <r>
      <t>A</t>
    </r>
    <r>
      <rPr>
        <sz val="10"/>
        <rFont val="ＭＳ 明朝"/>
        <charset val="128"/>
      </rPr>
      <t xml:space="preserve">lkaline Detergent for RRV Cuvette Wash on WUD  (Straight)
</t>
    </r>
    <r>
      <rPr>
        <sz val="10"/>
        <color indexed="12"/>
        <rFont val="ＭＳ 明朝"/>
      </rPr>
      <t>General Use</t>
    </r>
  </si>
  <si>
    <r>
      <t>C</t>
    </r>
    <r>
      <rPr>
        <sz val="10"/>
        <rFont val="ＭＳ 明朝"/>
        <charset val="128"/>
      </rPr>
      <t xml:space="preserve">TT
</t>
    </r>
  </si>
  <si>
    <t>RTT-1, 2</t>
  </si>
  <si>
    <t>OPHL03</t>
  </si>
  <si>
    <t>OPGA03</t>
  </si>
  <si>
    <t>OPGE03</t>
  </si>
  <si>
    <t>OWBR15</t>
  </si>
  <si>
    <t>OWBO15</t>
  </si>
  <si>
    <t>OWLN15</t>
  </si>
  <si>
    <t>OWLI 15</t>
  </si>
  <si>
    <t>Reactivos complementarios para Enzygnost/TMB</t>
  </si>
  <si>
    <t>OUVP17</t>
  </si>
  <si>
    <t>Enzygnost anti Rubeola G  2x48</t>
  </si>
  <si>
    <t>Enzygnost anti Rubeola M 2x48</t>
  </si>
  <si>
    <t>Enzygnost anti Sarampión IgG  2x48</t>
  </si>
  <si>
    <t>Enzygnost anti Sarampión IgM  2x48</t>
  </si>
  <si>
    <t>ENFERMEDADES INFECCIOSAS (IDD)</t>
  </si>
  <si>
    <t>OPJG03</t>
  </si>
  <si>
    <t>OPAV032</t>
  </si>
  <si>
    <t>OPAU032</t>
  </si>
  <si>
    <t>SISTEMA</t>
  </si>
  <si>
    <t>Disponibilidad</t>
  </si>
  <si>
    <t>ADVIA 2120i</t>
  </si>
  <si>
    <t xml:space="preserve">ADVIA CENTAUR CP </t>
  </si>
  <si>
    <t>Immulite 1000</t>
  </si>
  <si>
    <t xml:space="preserve">RapidLab 248 </t>
  </si>
  <si>
    <t xml:space="preserve">Rapidlab 348 </t>
  </si>
  <si>
    <t>RapidLab 1265</t>
  </si>
  <si>
    <t>Clinitek Status +</t>
  </si>
  <si>
    <t>Clinitek Advantus</t>
  </si>
  <si>
    <t>PFA 200</t>
  </si>
  <si>
    <t xml:space="preserve">BFT II </t>
  </si>
  <si>
    <t>BCS XP</t>
  </si>
  <si>
    <r>
      <t>DCA Vantage</t>
    </r>
    <r>
      <rPr>
        <b/>
        <sz val="10"/>
        <rFont val="Siemens Sans"/>
      </rPr>
      <t xml:space="preserve">  </t>
    </r>
  </si>
  <si>
    <t>IMMULITE 2000</t>
  </si>
  <si>
    <t>Calibrador Toxammonia (Acet,Sal, Ethanol,Ammonia)</t>
  </si>
  <si>
    <t>Calibrator / Diluent CO2   2x21 ml</t>
  </si>
  <si>
    <t>ACCESORIOS LINEA ADVIA</t>
  </si>
  <si>
    <t>Cuvette Wash 1x2000ml</t>
  </si>
  <si>
    <t>Cuvette Conditioner 1x1000ml</t>
  </si>
  <si>
    <t>Incubation Oil 1x2,9litros</t>
  </si>
  <si>
    <t>Rgt Probe Wash 1  5x250ml</t>
  </si>
  <si>
    <t>Rgt Probe Wash 2  5x250 ml</t>
  </si>
  <si>
    <t>Rgt Probe Wash 3  1x500ml</t>
  </si>
  <si>
    <t>Lamp Coolant 1x50ml</t>
  </si>
  <si>
    <t>ISE Buffer 1x2000ml</t>
  </si>
  <si>
    <t>ISE Detergente 2x100ml</t>
  </si>
  <si>
    <t xml:space="preserve">ISE Serum Std 2 nivelesx100ml </t>
  </si>
  <si>
    <t xml:space="preserve">ISE Urine Std 2 nivelesx100ml </t>
  </si>
  <si>
    <t>Electrodos Cl x1</t>
  </si>
  <si>
    <t>Electrodos K x1</t>
  </si>
  <si>
    <t>Electrodos Na x1</t>
  </si>
  <si>
    <t>Contenedor de reactivos de 70 ml (50 x pkg)</t>
  </si>
  <si>
    <t>Contenedor de reactivos de 20 ml (50 x pkg)</t>
  </si>
  <si>
    <t>Lampara Halógena x1</t>
  </si>
  <si>
    <t xml:space="preserve">Copa de muestras (200 x pkg) </t>
  </si>
  <si>
    <t>Electrodo Referencia x1</t>
  </si>
  <si>
    <t xml:space="preserve">Cuvette RRV 1x21 ( segmentos de reacción es 1 seg x 21 cubetas ) </t>
  </si>
  <si>
    <t xml:space="preserve">Adaptadores p/contenedores de 20 ml (20 x pkg) </t>
  </si>
  <si>
    <t xml:space="preserve">Cuvette, DTT, 1 X 20 x 1 ( segmentos de dilución es 1 segmento x 20 cubetas) </t>
  </si>
  <si>
    <t xml:space="preserve">Cuvette, RRV, 1 x 17 x 1 ( segmentos de reacción es 1 segmento de 17 cubetas ) </t>
  </si>
  <si>
    <t xml:space="preserve">Acetaminofeno o Paracetamol (ACTM)  80 Tests </t>
  </si>
  <si>
    <t>Ácido Láctico (LA) 120 tests</t>
  </si>
  <si>
    <t xml:space="preserve">Acido Micofenolico ( MPA) 80 Tests </t>
  </si>
  <si>
    <t>Ácido Úrico (URCA) 480 tests</t>
  </si>
  <si>
    <t xml:space="preserve">Ácido Valpróico  80 tests </t>
  </si>
  <si>
    <t>Albumina (ALB) 480 tests</t>
  </si>
  <si>
    <t>Amilasa (AMY) 240 tests</t>
  </si>
  <si>
    <t>AST (GOT) 360 tests</t>
  </si>
  <si>
    <t xml:space="preserve">Bilirrubina Directa (DBI) 320 tests </t>
  </si>
  <si>
    <t xml:space="preserve">Bilirrubina Total (TBI) 480 tests </t>
  </si>
  <si>
    <t>C3  120 tests</t>
  </si>
  <si>
    <t>C4  120 tests</t>
  </si>
  <si>
    <t>Calcio (CA) 480 tests</t>
  </si>
  <si>
    <t xml:space="preserve">Carbamazepina  80 tests </t>
  </si>
  <si>
    <t xml:space="preserve">Ciclosporina Común (CSA) 80 tests  </t>
  </si>
  <si>
    <t>Ciclosporina Extendida (CSAE)</t>
  </si>
  <si>
    <t xml:space="preserve">CK-MB (actividad enzimatica)  120 tests (Linealidad 3-125 U/L ) </t>
  </si>
  <si>
    <t>Colesterol (CHOL) 480 tests</t>
  </si>
  <si>
    <t>Creatina Quinase (CKI) 480 tests</t>
  </si>
  <si>
    <t xml:space="preserve">Digitoxina  80 tests </t>
  </si>
  <si>
    <t xml:space="preserve">Digoxina  80 tests </t>
  </si>
  <si>
    <t>Fenitoina 112 tests</t>
  </si>
  <si>
    <t xml:space="preserve">Fenobarbital  80 tests </t>
  </si>
  <si>
    <t>Fosfatasa Ácida Prostática (ACP)  120 tests</t>
  </si>
  <si>
    <t xml:space="preserve">Gamma GT( GGT) 288 tests </t>
  </si>
  <si>
    <t xml:space="preserve">HDL Directo Colesterol  240 tests </t>
  </si>
  <si>
    <t xml:space="preserve">Hierro (IRON) 240 tests </t>
  </si>
  <si>
    <t>IGA  120 tests</t>
  </si>
  <si>
    <t>IGG  120 tests</t>
  </si>
  <si>
    <t>IGM  120 tests</t>
  </si>
  <si>
    <t xml:space="preserve">LDHI ( Lactato deshidrogenasa ) 480 tests </t>
  </si>
  <si>
    <t>LDL Directo Colesterol  120 tests</t>
  </si>
  <si>
    <t>FT4 120 tests  (HM)</t>
  </si>
  <si>
    <t>HCG Total 120 tests (HM) para uso en RXLMax    (Calibrador DC430)</t>
  </si>
  <si>
    <t>LHCG Total (HM)  (Unicamente para uso en Xpand Plus-(Calibrador DC 430 )</t>
  </si>
  <si>
    <t>Miogobina 120 tests (HM)</t>
  </si>
  <si>
    <t>TPSA Total  120 tests (HM)</t>
  </si>
  <si>
    <t>L Troponina I 72 tests (HM) (Unicamente para uso en Xpand Plus-Calibrador RC421C)</t>
  </si>
  <si>
    <t>Troponina I 120 tests (HM)</t>
  </si>
  <si>
    <t xml:space="preserve">TSH 200 tests  ( HM) </t>
  </si>
  <si>
    <t>LPBN N-Terminal Pro-Brain Natriuretic Peptid (uso en Xpand Plus) 72 tests</t>
  </si>
  <si>
    <t xml:space="preserve">PBNP N-Terminal Pro-Brain Natriuretic Peptid ( uso en RXLMax) 120 tests </t>
  </si>
  <si>
    <t>ISE</t>
  </si>
  <si>
    <t xml:space="preserve">IMT- Quik Lyte Na /K/Cl Inderect Sensor ( 1 kit por 4 sensores ) </t>
  </si>
  <si>
    <t xml:space="preserve">Standard A (3x1000ml) Quik Lyte </t>
  </si>
  <si>
    <t xml:space="preserve">Standard B ( 3x300 ml) Quik Lyte </t>
  </si>
  <si>
    <t>Quik Lyte Flush Solution (3x1,000ml)</t>
  </si>
  <si>
    <t>Sample Diluent Quik Lyte ( 6x500ml)</t>
  </si>
  <si>
    <t>Salt BrIdge Solution ( 3x150 ml)</t>
  </si>
  <si>
    <t>IMT probe cleaner 1x12 bottles</t>
  </si>
  <si>
    <t>Quik Lyte Dilution Check 1 btl 60ml</t>
  </si>
  <si>
    <t xml:space="preserve">CALIBRADORES </t>
  </si>
  <si>
    <t xml:space="preserve"> A-LDL Colesterol  Calibrador 2x5x1 ml</t>
  </si>
  <si>
    <t xml:space="preserve">Acido Micofenolico MPA Calibrador </t>
  </si>
  <si>
    <t xml:space="preserve"> rCRP Calibrador ( Rango extendido Linealidad 0,05-25 mg/dl)  2x5x1 ml</t>
  </si>
  <si>
    <t xml:space="preserve">ACP verifier  2x3x1ml ( para Fosfatasa Acida Prostática ) </t>
  </si>
  <si>
    <t>Ciclosporina Común (CSA) Calibrador</t>
  </si>
  <si>
    <t>Ciclosporina Extendida (CSAE) Calibrador</t>
  </si>
  <si>
    <t>HCG y LHCG  Calibrador2x5 levels</t>
  </si>
  <si>
    <t>B4170-22A</t>
  </si>
  <si>
    <r>
      <t>A</t>
    </r>
    <r>
      <rPr>
        <sz val="10"/>
        <rFont val="ＭＳ 明朝"/>
        <charset val="128"/>
      </rPr>
      <t xml:space="preserve">lkaline Detergent for preventing contamination of RPP and RRV
(Straight) </t>
    </r>
    <r>
      <rPr>
        <sz val="10"/>
        <color indexed="12"/>
        <rFont val="ＭＳ 明朝"/>
      </rPr>
      <t>Contamination Settings</t>
    </r>
  </si>
  <si>
    <r>
      <t>A</t>
    </r>
    <r>
      <rPr>
        <sz val="10"/>
        <rFont val="ＭＳ 明朝"/>
        <charset val="128"/>
      </rPr>
      <t xml:space="preserve">cid Detergent for preventing contamination of RPP and RRV
(Straight) </t>
    </r>
    <r>
      <rPr>
        <sz val="10"/>
        <color indexed="12"/>
        <rFont val="ＭＳ 明朝"/>
      </rPr>
      <t>Contamination Settings</t>
    </r>
  </si>
  <si>
    <t>Daily WASH1</t>
  </si>
  <si>
    <t>Daily WASH2</t>
  </si>
  <si>
    <t>Weekly Cell Blank</t>
  </si>
  <si>
    <t>uL per run if discontinuous</t>
  </si>
  <si>
    <t>uL per Chem</t>
  </si>
  <si>
    <t>uL per ISE</t>
  </si>
  <si>
    <t>uL per Mg</t>
  </si>
  <si>
    <t>serum ISE panel's per year</t>
  </si>
  <si>
    <r>
      <t xml:space="preserve">
In case of Continuous Analysis
</t>
    </r>
    <r>
      <rPr>
        <sz val="10"/>
        <rFont val="ＭＳ 明朝"/>
        <charset val="128"/>
      </rPr>
      <t>(Waiting time: 0 sec. to less than 5 sec.)</t>
    </r>
    <r>
      <rPr>
        <sz val="10"/>
        <rFont val="ＭＳ 明朝"/>
        <charset val="128"/>
      </rPr>
      <t xml:space="preserve">:
* 3.00ml for each </t>
    </r>
    <r>
      <rPr>
        <sz val="10"/>
        <rFont val="ＭＳ 明朝"/>
        <charset val="128"/>
      </rPr>
      <t xml:space="preserve">Serum </t>
    </r>
    <r>
      <rPr>
        <sz val="10"/>
        <rFont val="ＭＳ 明朝"/>
        <charset val="128"/>
      </rPr>
      <t xml:space="preserve">sample
</t>
    </r>
    <r>
      <rPr>
        <sz val="10"/>
        <rFont val="ＭＳ 明朝"/>
        <charset val="128"/>
      </rPr>
      <t>* 4.50ml for each Urine Sample</t>
    </r>
    <r>
      <rPr>
        <sz val="10"/>
        <rFont val="ＭＳ 明朝"/>
        <charset val="128"/>
      </rPr>
      <t xml:space="preserve">
In case of Discontinuous Analysis:
 It depends on waiting time from last analysis.
* Waiting time: 5 sec. to less than 3 min.
</t>
    </r>
    <r>
      <rPr>
        <sz val="10"/>
        <rFont val="ＭＳ 明朝"/>
        <charset val="128"/>
      </rPr>
      <t xml:space="preserve">  </t>
    </r>
    <r>
      <rPr>
        <sz val="10"/>
        <rFont val="ＭＳ 明朝"/>
        <charset val="128"/>
      </rPr>
      <t>Prewash 2times</t>
    </r>
    <r>
      <rPr>
        <sz val="10"/>
        <rFont val="ＭＳ 明朝"/>
        <charset val="128"/>
      </rPr>
      <t>(1.50ml)</t>
    </r>
    <r>
      <rPr>
        <sz val="10"/>
        <rFont val="ＭＳ 明朝"/>
        <charset val="128"/>
      </rPr>
      <t xml:space="preserve"> + Analysis</t>
    </r>
    <r>
      <rPr>
        <sz val="10"/>
        <rFont val="ＭＳ 明朝"/>
        <charset val="128"/>
      </rPr>
      <t>:</t>
    </r>
    <r>
      <rPr>
        <sz val="10"/>
        <rFont val="ＭＳ 明朝"/>
        <charset val="128"/>
      </rPr>
      <t xml:space="preserve">
</t>
    </r>
    <r>
      <rPr>
        <sz val="10"/>
        <rFont val="ＭＳ 明朝"/>
        <charset val="128"/>
      </rPr>
      <t xml:space="preserve">     Serum: 4.50ml
     Urine: 6.00ml</t>
    </r>
    <r>
      <rPr>
        <sz val="10"/>
        <rFont val="ＭＳ 明朝"/>
        <charset val="128"/>
      </rPr>
      <t xml:space="preserve">
* Waiting time: 3 min. to less than 10 min.
</t>
    </r>
    <r>
      <rPr>
        <sz val="10"/>
        <rFont val="ＭＳ 明朝"/>
        <charset val="128"/>
      </rPr>
      <t xml:space="preserve"> </t>
    </r>
    <r>
      <rPr>
        <sz val="10"/>
        <rFont val="ＭＳ 明朝"/>
        <charset val="128"/>
      </rPr>
      <t xml:space="preserve"> Prewash 3times</t>
    </r>
    <r>
      <rPr>
        <sz val="10"/>
        <rFont val="ＭＳ 明朝"/>
        <charset val="128"/>
      </rPr>
      <t>(2.25ml)</t>
    </r>
    <r>
      <rPr>
        <sz val="10"/>
        <rFont val="ＭＳ 明朝"/>
        <charset val="128"/>
      </rPr>
      <t xml:space="preserve"> + Analysis
</t>
    </r>
    <r>
      <rPr>
        <sz val="10"/>
        <rFont val="ＭＳ 明朝"/>
        <charset val="128"/>
      </rPr>
      <t xml:space="preserve">     Serum: 5.25ml
     Urine: 6.75ml</t>
    </r>
    <r>
      <rPr>
        <sz val="10"/>
        <rFont val="ＭＳ 明朝"/>
        <charset val="128"/>
      </rPr>
      <t xml:space="preserve">
* Waiting time: 10 min. and over
  Prewash 4times</t>
    </r>
    <r>
      <rPr>
        <sz val="10"/>
        <rFont val="ＭＳ 明朝"/>
        <charset val="128"/>
      </rPr>
      <t>(3.00ml)</t>
    </r>
    <r>
      <rPr>
        <sz val="10"/>
        <rFont val="ＭＳ 明朝"/>
        <charset val="128"/>
      </rPr>
      <t xml:space="preserve"> + Analysis
</t>
    </r>
    <r>
      <rPr>
        <sz val="10"/>
        <rFont val="ＭＳ 明朝"/>
        <charset val="128"/>
      </rPr>
      <t xml:space="preserve">     Serum: 6.00ml
     Urine: 7.50ml
</t>
    </r>
    <r>
      <rPr>
        <sz val="10"/>
        <rFont val="ＭＳ 明朝"/>
        <charset val="128"/>
      </rPr>
      <t xml:space="preserve">
In case of Wash Electrode and WASH:
* </t>
    </r>
    <r>
      <rPr>
        <sz val="10"/>
        <rFont val="ＭＳ 明朝"/>
        <charset val="128"/>
      </rPr>
      <t>4.50</t>
    </r>
    <r>
      <rPr>
        <sz val="10"/>
        <rFont val="ＭＳ 明朝"/>
        <charset val="128"/>
      </rPr>
      <t xml:space="preserve">ml for each Wash Electrode
</t>
    </r>
    <r>
      <rPr>
        <sz val="10"/>
        <rFont val="ＭＳ 明朝"/>
        <charset val="128"/>
      </rPr>
      <t xml:space="preserve">In case of ISE line wash:
* 7.50ml for each ISE line wash
</t>
    </r>
  </si>
  <si>
    <t>OPBC032</t>
  </si>
  <si>
    <t>974-0581-0</t>
  </si>
  <si>
    <t>974-0771-3</t>
  </si>
  <si>
    <t>8062T01363354</t>
  </si>
  <si>
    <t>8062T03441654</t>
  </si>
  <si>
    <t>OQIP13</t>
  </si>
  <si>
    <t>OQLW13</t>
  </si>
  <si>
    <t>OQCW05</t>
  </si>
  <si>
    <t>OQDB13</t>
  </si>
  <si>
    <t>OQDC13</t>
  </si>
  <si>
    <t>OUPH07</t>
  </si>
  <si>
    <t>OWSY13</t>
  </si>
  <si>
    <t>CONSUMIBLES</t>
  </si>
  <si>
    <t>OQTD11</t>
  </si>
  <si>
    <t>OUMS65*</t>
  </si>
  <si>
    <t>OUMT65</t>
  </si>
  <si>
    <t>OUMU15</t>
  </si>
  <si>
    <t>OQUB19</t>
  </si>
  <si>
    <t>OVIC11</t>
  </si>
  <si>
    <t>OVLC21</t>
  </si>
  <si>
    <t>OVLC31</t>
  </si>
  <si>
    <t>OVLK31</t>
  </si>
  <si>
    <r>
      <t>R</t>
    </r>
    <r>
      <rPr>
        <sz val="10"/>
        <rFont val="ＭＳ 明朝"/>
        <charset val="128"/>
      </rPr>
      <t>eagent Probe Wash1</t>
    </r>
  </si>
  <si>
    <r>
      <t>R</t>
    </r>
    <r>
      <rPr>
        <sz val="10"/>
        <rFont val="ＭＳ 明朝"/>
        <charset val="128"/>
      </rPr>
      <t>eagent Probe Wash2</t>
    </r>
    <r>
      <rPr>
        <sz val="10"/>
        <rFont val="ＭＳ 明朝"/>
        <charset val="128"/>
      </rPr>
      <t/>
    </r>
  </si>
  <si>
    <r>
      <t>R</t>
    </r>
    <r>
      <rPr>
        <sz val="10"/>
        <rFont val="ＭＳ 明朝"/>
        <charset val="128"/>
      </rPr>
      <t>eagent Probe Wash3</t>
    </r>
    <r>
      <rPr>
        <sz val="10"/>
        <rFont val="ＭＳ 明朝"/>
        <charset val="128"/>
      </rPr>
      <t/>
    </r>
  </si>
  <si>
    <r>
      <t>C</t>
    </r>
    <r>
      <rPr>
        <sz val="10"/>
        <rFont val="ＭＳ 明朝"/>
        <charset val="128"/>
      </rPr>
      <t>uvette Conditioner</t>
    </r>
  </si>
  <si>
    <r>
      <t>I</t>
    </r>
    <r>
      <rPr>
        <sz val="10"/>
        <rFont val="ＭＳ 明朝"/>
        <charset val="128"/>
      </rPr>
      <t>ncubation Bath Oil</t>
    </r>
  </si>
  <si>
    <r>
      <t>I</t>
    </r>
    <r>
      <rPr>
        <sz val="10"/>
        <rFont val="ＭＳ 明朝"/>
        <charset val="128"/>
      </rPr>
      <t>SE Buffer</t>
    </r>
  </si>
  <si>
    <r>
      <t>I</t>
    </r>
    <r>
      <rPr>
        <sz val="10"/>
        <rFont val="ＭＳ 明朝"/>
        <charset val="128"/>
      </rPr>
      <t>SE Detergent Solution</t>
    </r>
  </si>
  <si>
    <r>
      <t>I</t>
    </r>
    <r>
      <rPr>
        <sz val="10"/>
        <rFont val="ＭＳ 明朝"/>
        <charset val="128"/>
      </rPr>
      <t>SE Serum Standard H</t>
    </r>
  </si>
  <si>
    <r>
      <t>I</t>
    </r>
    <r>
      <rPr>
        <sz val="10"/>
        <rFont val="ＭＳ 明朝"/>
        <charset val="128"/>
      </rPr>
      <t>SE Serum Standard L</t>
    </r>
  </si>
  <si>
    <r>
      <t>I</t>
    </r>
    <r>
      <rPr>
        <sz val="10"/>
        <rFont val="ＭＳ 明朝"/>
        <charset val="128"/>
      </rPr>
      <t>SE Urine Standard H</t>
    </r>
  </si>
  <si>
    <t>RTT 2 (mL)</t>
  </si>
  <si>
    <t>CTT (mL)</t>
  </si>
  <si>
    <r>
      <t>R</t>
    </r>
    <r>
      <rPr>
        <sz val="10"/>
        <rFont val="ＭＳ 明朝"/>
        <charset val="128"/>
      </rPr>
      <t>TT-1: 22ul/aspiration</t>
    </r>
    <r>
      <rPr>
        <sz val="10"/>
        <color indexed="10"/>
        <rFont val="ＭＳ 明朝"/>
      </rPr>
      <t xml:space="preserve"> (15)</t>
    </r>
    <r>
      <rPr>
        <sz val="10"/>
        <rFont val="ＭＳ 明朝"/>
        <charset val="128"/>
      </rPr>
      <t xml:space="preserve">
RTT-2: 22ul/aspiration </t>
    </r>
    <r>
      <rPr>
        <sz val="10"/>
        <color indexed="10"/>
        <rFont val="ＭＳ 明朝"/>
      </rPr>
      <t xml:space="preserve">(15)
</t>
    </r>
    <r>
      <rPr>
        <sz val="10"/>
        <color indexed="12"/>
        <rFont val="ＭＳ 明朝"/>
      </rPr>
      <t>Current Contam. Settings use Clean 2 only</t>
    </r>
  </si>
  <si>
    <r>
      <t>A</t>
    </r>
    <r>
      <rPr>
        <sz val="10"/>
        <rFont val="ＭＳ 明朝"/>
        <charset val="128"/>
      </rPr>
      <t xml:space="preserve">lkaline Detergent for preventing contamination of RPP and RRV
(Straight)  </t>
    </r>
    <r>
      <rPr>
        <sz val="10"/>
        <color indexed="12"/>
        <rFont val="ＭＳ 明朝"/>
      </rPr>
      <t>General Use</t>
    </r>
  </si>
  <si>
    <r>
      <t>A</t>
    </r>
    <r>
      <rPr>
        <sz val="10"/>
        <rFont val="ＭＳ 明朝"/>
        <charset val="128"/>
      </rPr>
      <t xml:space="preserve">cid Detergent for preventing contamination of RPP and RRV
(Straight) </t>
    </r>
    <r>
      <rPr>
        <sz val="10"/>
        <color indexed="12"/>
        <rFont val="ＭＳ 明朝"/>
      </rPr>
      <t>General Use</t>
    </r>
  </si>
  <si>
    <r>
      <t>*</t>
    </r>
    <r>
      <rPr>
        <sz val="10"/>
        <rFont val="ＭＳ 明朝"/>
        <charset val="128"/>
      </rPr>
      <t xml:space="preserve"> 30.0ul to 46.7ul for each cycle
</t>
    </r>
    <r>
      <rPr>
        <sz val="10"/>
        <color indexed="12"/>
        <rFont val="ＭＳ 明朝"/>
      </rPr>
      <t>use 40uL as average</t>
    </r>
    <r>
      <rPr>
        <sz val="10"/>
        <rFont val="ＭＳ 明朝"/>
        <charset val="128"/>
      </rPr>
      <t xml:space="preserve">
* General Analysis: 4.5sec./cycle
  30.0ul*800T/H = 24.00ml/H
  46.7u</t>
    </r>
    <r>
      <rPr>
        <sz val="10"/>
        <rFont val="ＭＳ 明朝"/>
        <charset val="128"/>
      </rPr>
      <t>l*800T/H = 38.08ml/H
  61.28ml to 72.00ml for 1 hour Analysis</t>
    </r>
  </si>
  <si>
    <r>
      <t xml:space="preserve">30.0 - 46.7ul/cycle
*General Analysis:
 </t>
    </r>
    <r>
      <rPr>
        <sz val="10"/>
        <rFont val="ＭＳ 明朝"/>
        <charset val="128"/>
      </rPr>
      <t xml:space="preserve"> 24.0 - 38.08 ml/H
</t>
    </r>
    <r>
      <rPr>
        <sz val="10"/>
        <color indexed="12"/>
        <rFont val="ＭＳ 明朝"/>
      </rPr>
      <t>use 40uL as average
40/ test</t>
    </r>
    <r>
      <rPr>
        <sz val="10"/>
        <rFont val="ＭＳ 明朝"/>
        <charset val="128"/>
      </rPr>
      <t xml:space="preserve">
</t>
    </r>
  </si>
  <si>
    <r>
      <t xml:space="preserve">*WASH2 (2cycle):
  22.800 - 35.492 ml/WASH2
</t>
    </r>
    <r>
      <rPr>
        <sz val="10"/>
        <color indexed="12"/>
        <rFont val="ＭＳ 明朝"/>
      </rPr>
      <t>use 40uL as average</t>
    </r>
    <r>
      <rPr>
        <sz val="10"/>
        <rFont val="ＭＳ 明朝"/>
        <charset val="128"/>
      </rPr>
      <t xml:space="preserve">
</t>
    </r>
    <r>
      <rPr>
        <sz val="10"/>
        <color indexed="12"/>
        <rFont val="ＭＳ 明朝"/>
      </rPr>
      <t>40*231=9240</t>
    </r>
  </si>
  <si>
    <t>Consumo</t>
  </si>
  <si>
    <t>WASH 2</t>
  </si>
  <si>
    <t>ISE Reference Solution</t>
  </si>
  <si>
    <t>Start up Prime</t>
  </si>
  <si>
    <t>Dummy Cycle</t>
  </si>
  <si>
    <t>Variable ISE Solution per sample</t>
  </si>
  <si>
    <t>ISE Reference Solution Variable waste</t>
  </si>
  <si>
    <t>Total ISE Reference Solution</t>
  </si>
  <si>
    <t>-or-  %Mg Tests</t>
  </si>
  <si>
    <r>
      <t>as undiluted</t>
    </r>
    <r>
      <rPr>
        <sz val="10"/>
        <rFont val="ＭＳ 明朝"/>
        <charset val="128"/>
      </rPr>
      <t xml:space="preserve">
CTT  : </t>
    </r>
    <r>
      <rPr>
        <sz val="10"/>
        <rFont val="ＭＳ 明朝"/>
        <charset val="128"/>
      </rPr>
      <t>6</t>
    </r>
    <r>
      <rPr>
        <sz val="10"/>
        <rFont val="ＭＳ 明朝"/>
        <charset val="128"/>
      </rPr>
      <t>00ul/WASH</t>
    </r>
    <r>
      <rPr>
        <sz val="10"/>
        <rFont val="ＭＳ 明朝"/>
        <charset val="128"/>
      </rPr>
      <t xml:space="preserve">2
</t>
    </r>
    <r>
      <rPr>
        <sz val="10"/>
        <color indexed="12"/>
        <rFont val="ＭＳ 明朝"/>
      </rPr>
      <t>2.5*231 = 577.5</t>
    </r>
  </si>
  <si>
    <t>N/T Control  proteínasSL ( Sericas Liquído) , Nivel bajo 3x1,0ml</t>
  </si>
  <si>
    <t>Cubetas Con Mezcladores BFT II  5x100</t>
  </si>
  <si>
    <t>Plasma Control P 10x F.1ml</t>
  </si>
  <si>
    <t>Plasma Control N (H) 10xf.1ml</t>
  </si>
  <si>
    <t>Fibrinogen Calibrator Kit</t>
  </si>
  <si>
    <t>Proc-Plasma Control 6xf.1ml</t>
  </si>
  <si>
    <t>ISE Detergent During Wash 2</t>
  </si>
  <si>
    <r>
      <t xml:space="preserve">RTT-1, 2:  </t>
    </r>
    <r>
      <rPr>
        <sz val="10"/>
        <color indexed="12"/>
        <rFont val="ＭＳ 明朝"/>
      </rPr>
      <t>231 cuvettes</t>
    </r>
    <r>
      <rPr>
        <sz val="10"/>
        <rFont val="ＭＳ 明朝"/>
        <charset val="128"/>
      </rPr>
      <t xml:space="preserve">
* 2.0ul(=40ul*5%) for each aspiration
* 40ul of 5% diluted solution are aspirated.
* 480ul(=2.0ul*240cuvettes) for eash WASH2</t>
    </r>
  </si>
  <si>
    <r>
      <t xml:space="preserve">
*</t>
    </r>
    <r>
      <rPr>
        <sz val="10"/>
        <rFont val="ＭＳ 明朝"/>
        <charset val="128"/>
      </rPr>
      <t xml:space="preserve"> Baseline: under 100ml for each day
* Average : 40ml for each day
</t>
    </r>
  </si>
  <si>
    <r>
      <t>C</t>
    </r>
    <r>
      <rPr>
        <sz val="10"/>
        <rFont val="ＭＳ 明朝"/>
        <charset val="128"/>
      </rPr>
      <t>irculating Oil for Reaction Bath
(Straight)</t>
    </r>
  </si>
  <si>
    <t xml:space="preserve">
* This depends on environment of installed place.
</t>
  </si>
  <si>
    <t>8062T03368552</t>
  </si>
  <si>
    <t>RTT-1, 2:
* 4.0ul(=40ul*10%) for each aspiration
* 40ul of 10% diluted solution are aspirated and will be dispensed to cuvette with 40ul of pure water.
* 960ul(=4.0ul*240cuvettes) for each WASH2</t>
  </si>
  <si>
    <r>
      <t xml:space="preserve">30.0 - 46.7ul/cycle
*General Analysis:
 </t>
    </r>
    <r>
      <rPr>
        <sz val="10"/>
        <rFont val="ＭＳ 明朝"/>
        <charset val="128"/>
      </rPr>
      <t xml:space="preserve"> 24.0 - 38.08 ml/H
*WASH1 (1cycle):
  15.600 - 24.284 ml/WASH1
*WASH2 (2cycle):
  22.800 - 35.492 ml/WASH2
*Cell Blank:
  10.200 - 15.878 ml/CB</t>
    </r>
  </si>
  <si>
    <t>Importación Regular</t>
  </si>
  <si>
    <t>N-Anti-IgA  2ml</t>
  </si>
  <si>
    <t>N-Anti-IgA  5ml</t>
  </si>
  <si>
    <t>N-Anti-IgG 2ml</t>
  </si>
  <si>
    <t>N-Anti-IgG 5ml</t>
  </si>
  <si>
    <t>N-Anti-IgG1  1,5ml</t>
  </si>
  <si>
    <r>
      <t xml:space="preserve">
*</t>
    </r>
    <r>
      <rPr>
        <sz val="10"/>
        <rFont val="ＭＳ 明朝"/>
        <charset val="128"/>
      </rPr>
      <t xml:space="preserve"> 76.6ul to 90.0ul for each cycle
* General Analysis: 4.5sec./cycle
  76.6ul*800T/H = 61.28ml/H
  90.0</t>
    </r>
    <r>
      <rPr>
        <sz val="10"/>
        <rFont val="ＭＳ 明朝"/>
        <charset val="128"/>
      </rPr>
      <t>ul*800T/H = 72.00ml/H
  61.28ml to 72.00ml for 1 hour Analysis
* WASH1 (1cycle): 4.5sec./cycle
  76.6ul*39min*60sec./4.5sec. = 39.832ml
  90.0ul*39min*60sec./4.5sec. = 46.800ml
* WASH2 (2cycle): 4.5sec./cycle
  76.6ul*57min*60sec./4.5sec. = 58.216ml
  90.0ul*57min*60sec./4.5sec. = 68.400ml
* Cell Blank: 3.0sec./cycle
  76.6ul*17min*60sec./3.0sec. = 26.044ml</t>
    </r>
    <r>
      <rPr>
        <sz val="10"/>
        <rFont val="ＭＳ 明朝"/>
        <charset val="128"/>
      </rPr>
      <t xml:space="preserve">
  90.0ul*17min*60sec./3.0sec. = 30.600ml
</t>
    </r>
  </si>
  <si>
    <r>
      <t>C</t>
    </r>
    <r>
      <rPr>
        <sz val="10"/>
        <rFont val="ＭＳ 明朝"/>
        <charset val="128"/>
      </rPr>
      <t>uvette Wash
(Contined to next page)</t>
    </r>
  </si>
  <si>
    <t>Cuvette Wash</t>
  </si>
  <si>
    <t>B4218-2</t>
  </si>
  <si>
    <t>B4218-1</t>
  </si>
  <si>
    <t>B4219-2</t>
  </si>
  <si>
    <t>B4219-1</t>
  </si>
  <si>
    <t>OQGS295</t>
  </si>
  <si>
    <t>OQGS355</t>
  </si>
  <si>
    <t>OUHP495</t>
  </si>
  <si>
    <t>OUHP295</t>
  </si>
  <si>
    <t>B4212-50</t>
  </si>
  <si>
    <t>B4212-100</t>
  </si>
  <si>
    <t>B4233-25</t>
  </si>
  <si>
    <t>B4233-27</t>
  </si>
  <si>
    <t>OUCA175</t>
  </si>
  <si>
    <t>B4233-60</t>
  </si>
  <si>
    <t>OQGP172</t>
  </si>
  <si>
    <t>OQGR132</t>
  </si>
  <si>
    <t>OQAA335</t>
  </si>
  <si>
    <t>OQAB455</t>
  </si>
  <si>
    <t>ORHO375</t>
  </si>
  <si>
    <t>OVKG032</t>
  </si>
  <si>
    <t>964-0631-3</t>
  </si>
  <si>
    <t>904-07219</t>
  </si>
  <si>
    <t>OVFR032</t>
  </si>
  <si>
    <t>OWZC395</t>
  </si>
  <si>
    <t>OVIS312</t>
  </si>
  <si>
    <t>OVIP152</t>
  </si>
  <si>
    <t>OQSC115</t>
  </si>
  <si>
    <t>OVKE492</t>
  </si>
  <si>
    <t>OUPZ175</t>
  </si>
  <si>
    <t>ORKE415</t>
  </si>
  <si>
    <r>
      <t xml:space="preserve">
RTT-1</t>
    </r>
    <r>
      <rPr>
        <sz val="10"/>
        <rFont val="ＭＳ 明朝"/>
        <charset val="128"/>
      </rPr>
      <t xml:space="preserve">, </t>
    </r>
    <r>
      <rPr>
        <sz val="10"/>
        <rFont val="ＭＳ 明朝"/>
        <charset val="128"/>
      </rPr>
      <t xml:space="preserve">2:
</t>
    </r>
    <r>
      <rPr>
        <sz val="10"/>
        <rFont val="ＭＳ 明朝"/>
        <charset val="128"/>
      </rPr>
      <t xml:space="preserve">* </t>
    </r>
    <r>
      <rPr>
        <sz val="10"/>
        <rFont val="ＭＳ 明朝"/>
        <charset val="128"/>
      </rPr>
      <t xml:space="preserve">88ul </t>
    </r>
    <r>
      <rPr>
        <sz val="10"/>
        <rFont val="ＭＳ 明朝"/>
        <charset val="128"/>
      </rPr>
      <t>for each</t>
    </r>
    <r>
      <rPr>
        <sz val="10"/>
        <rFont val="ＭＳ 明朝"/>
        <charset val="128"/>
      </rPr>
      <t xml:space="preserve"> aspiration </t>
    </r>
    <r>
      <rPr>
        <sz val="10"/>
        <color indexed="10"/>
        <rFont val="ＭＳ 明朝"/>
      </rPr>
      <t>(60)</t>
    </r>
    <r>
      <rPr>
        <sz val="10"/>
        <rFont val="ＭＳ 明朝"/>
        <charset val="128"/>
      </rPr>
      <t xml:space="preserve">
*</t>
    </r>
    <r>
      <rPr>
        <sz val="10"/>
        <rFont val="ＭＳ 明朝"/>
        <charset val="128"/>
      </rPr>
      <t xml:space="preserve"> </t>
    </r>
    <r>
      <rPr>
        <sz val="10"/>
        <rFont val="ＭＳ 明朝"/>
        <charset val="128"/>
      </rPr>
      <t xml:space="preserve">This aspirated detergent will be dispensed to cuvette with 132ul </t>
    </r>
    <r>
      <rPr>
        <sz val="10"/>
        <color indexed="10"/>
        <rFont val="ＭＳ 明朝"/>
      </rPr>
      <t>(90)</t>
    </r>
    <r>
      <rPr>
        <sz val="10"/>
        <rFont val="ＭＳ 明朝"/>
        <charset val="128"/>
      </rPr>
      <t xml:space="preserve">of pure water when System makes it to prevent the contaminations.
</t>
    </r>
  </si>
  <si>
    <t>OPBU05</t>
  </si>
  <si>
    <t>OPCE05</t>
  </si>
  <si>
    <t>Thrombin Reagent 10xf.1ml</t>
  </si>
  <si>
    <r>
      <t>A</t>
    </r>
    <r>
      <rPr>
        <sz val="10"/>
        <rFont val="ＭＳ 明朝"/>
        <charset val="128"/>
      </rPr>
      <t>lkaline Detergent for RRV Cuvette Wash on WUD
(Straight)</t>
    </r>
  </si>
  <si>
    <t>---</t>
  </si>
  <si>
    <t xml:space="preserve">Conditioner for RRV Cuvette Wash on WUD
(Straight)
</t>
  </si>
  <si>
    <r>
      <t>B</t>
    </r>
    <r>
      <rPr>
        <sz val="10"/>
        <rFont val="ＭＳ 明朝"/>
        <charset val="128"/>
      </rPr>
      <t>aseline: under 100ml/day
Average</t>
    </r>
    <r>
      <rPr>
        <sz val="10"/>
        <rFont val="ＭＳ 明朝"/>
        <charset val="128"/>
      </rPr>
      <t xml:space="preserve"> : 40ml/day</t>
    </r>
  </si>
  <si>
    <r>
      <t>7</t>
    </r>
    <r>
      <rPr>
        <sz val="10"/>
        <rFont val="ＭＳ 明朝"/>
        <charset val="128"/>
      </rPr>
      <t>6.6 - 90.0ul/cycle
*General Analysis:
  61.28 - 72.00 ml/H
*</t>
    </r>
    <r>
      <rPr>
        <sz val="10"/>
        <rFont val="ＭＳ 明朝"/>
        <charset val="128"/>
      </rPr>
      <t>WASH1 (1cycle):
  39.832 - 46.800 ml/WASH1
*WASH2 (2cycle):
  58.216 - 68.400 ml/WASH2
*Cell Blank:
  26.044 - 30.600 ml/CB</t>
    </r>
  </si>
  <si>
    <t>NO</t>
  </si>
  <si>
    <t>SI</t>
  </si>
  <si>
    <t>OQNM13</t>
  </si>
  <si>
    <t>N Látex Cistatina C</t>
  </si>
  <si>
    <t>OQMP11</t>
  </si>
  <si>
    <t>N látex SAA</t>
  </si>
  <si>
    <t>OUIF09</t>
  </si>
  <si>
    <t>OSAZ09</t>
  </si>
  <si>
    <t>OSAZ15</t>
  </si>
  <si>
    <t>OWLA11</t>
  </si>
  <si>
    <t>OSAW09</t>
  </si>
  <si>
    <t>OSAL15</t>
  </si>
  <si>
    <t>OSAY09</t>
  </si>
  <si>
    <t>OQBA09</t>
  </si>
  <si>
    <t>N-Anti-Apo All</t>
  </si>
  <si>
    <t>OQDL09</t>
  </si>
  <si>
    <t>N-Anti-Apo E</t>
  </si>
  <si>
    <t>OUED09</t>
  </si>
  <si>
    <t>OUED15</t>
  </si>
  <si>
    <t>OSAN09</t>
  </si>
  <si>
    <t>OSAN15</t>
  </si>
  <si>
    <t>OQEY09</t>
  </si>
  <si>
    <t>BN Prospec</t>
  </si>
  <si>
    <t>* WASH2 (2cycle): 4.5sec./cycle
  76.6ul*57min*60sec./4.5sec. = 58.216ml
  90.0ul*57min*60sec./4.5sec. = 68.400ml</t>
  </si>
  <si>
    <t>* WASH1 (1cycle): 4.5sec./cycle
  76.6ul*39min*60sec./4.5sec. = 39.832ml
  90.0ul*39min*60sec./4.5sec. = 46.800ml</t>
  </si>
  <si>
    <t>N-Standard de Reumatología SL 3x1ml</t>
  </si>
  <si>
    <t>N-Standard de proteínas urinarias UY  3x0,5ml</t>
  </si>
  <si>
    <t>Amount used in 52 weeks</t>
  </si>
  <si>
    <t>Total Undiluted</t>
  </si>
  <si>
    <t>Miscellaneous (mL)</t>
  </si>
  <si>
    <t>WASH 2 (Shutdown)</t>
  </si>
  <si>
    <t>Dead volume in 1 year</t>
  </si>
  <si>
    <t>10-mL at CTT position # 49 waste</t>
  </si>
  <si>
    <t>Weekly Cell Blank/year</t>
  </si>
  <si>
    <t>Wash 2 for RRV</t>
  </si>
  <si>
    <t>Wash 3 for RRV</t>
  </si>
  <si>
    <t>Waste Amount</t>
  </si>
  <si>
    <t>Sub Total</t>
  </si>
  <si>
    <t>Amount used before 1st sample</t>
  </si>
  <si>
    <t>In case of ISE line wash:
* 7.50ml for each ISE line wash</t>
  </si>
  <si>
    <t>Line Wash</t>
  </si>
  <si>
    <t>Wash Electrode</t>
  </si>
  <si>
    <r>
      <t>R</t>
    </r>
    <r>
      <rPr>
        <sz val="10"/>
        <rFont val="ＭＳ 明朝"/>
        <charset val="128"/>
      </rPr>
      <t>eagent Probe Wash3</t>
    </r>
  </si>
  <si>
    <r>
      <t>R</t>
    </r>
    <r>
      <rPr>
        <sz val="10"/>
        <rFont val="ＭＳ 明朝"/>
        <charset val="128"/>
      </rPr>
      <t>eagent Probe Wash2</t>
    </r>
  </si>
  <si>
    <t>N Látex ASL 4x3,5ml</t>
  </si>
  <si>
    <t>N Látex RF 4x4ml</t>
  </si>
  <si>
    <t>N-Anti - Prealbúmina 2ml</t>
  </si>
  <si>
    <t>N-Anti-Albúmina 2ml</t>
  </si>
  <si>
    <t>N-Anti-Albúmina 5ml</t>
  </si>
  <si>
    <t>8062T01362052</t>
  </si>
  <si>
    <t>8062T01362152</t>
  </si>
  <si>
    <t>8062T01362251</t>
  </si>
  <si>
    <t>8062T01362301</t>
  </si>
  <si>
    <t>Electrodes (assume change every 3 months)</t>
  </si>
  <si>
    <t>TOTAL COST</t>
  </si>
  <si>
    <t>Calculated cells (grey)</t>
  </si>
  <si>
    <t>Enter usage data (yellow)</t>
  </si>
  <si>
    <t>Assumes ISE cal once per shift</t>
  </si>
  <si>
    <t xml:space="preserve">Bottles/year calculation includes dead volume </t>
  </si>
  <si>
    <t>TOTAL</t>
  </si>
  <si>
    <t># Used/ Year</t>
  </si>
  <si>
    <r>
      <t xml:space="preserve">ADDITIONAL CONSUMABLES </t>
    </r>
    <r>
      <rPr>
        <i/>
        <sz val="10"/>
        <rFont val="ＭＳ 明朝"/>
      </rPr>
      <t>(Generally fixed for ADVIA 1200 and are not dependent on test volume)</t>
    </r>
  </si>
  <si>
    <t xml:space="preserve">Total Chem Tests/ year </t>
  </si>
  <si>
    <t>Bottles/Year</t>
  </si>
  <si>
    <t>Pkg/Y</t>
  </si>
  <si>
    <t>ISE Cal Urine Low</t>
  </si>
  <si>
    <t>ISE Cal Urine High</t>
  </si>
  <si>
    <t>ISE Detergent</t>
  </si>
  <si>
    <r>
      <t>7</t>
    </r>
    <r>
      <rPr>
        <sz val="10"/>
        <rFont val="ＭＳ 明朝"/>
        <charset val="128"/>
      </rPr>
      <t xml:space="preserve">6.6 - 90.0ul/cycle
</t>
    </r>
    <r>
      <rPr>
        <sz val="10"/>
        <color indexed="12"/>
        <rFont val="ＭＳ 明朝"/>
      </rPr>
      <t>use 85uL as average</t>
    </r>
    <r>
      <rPr>
        <sz val="10"/>
        <rFont val="ＭＳ 明朝"/>
        <charset val="128"/>
      </rPr>
      <t xml:space="preserve">
*General Analysis:
  61.28 - 72.00 ml/H
</t>
    </r>
    <r>
      <rPr>
        <sz val="10"/>
        <rFont val="ＭＳ 明朝"/>
        <charset val="128"/>
      </rPr>
      <t xml:space="preserve">
</t>
    </r>
  </si>
  <si>
    <t>uL per</t>
  </si>
  <si>
    <t>TEST</t>
  </si>
  <si>
    <t>DAY</t>
  </si>
  <si>
    <t>WEEK</t>
  </si>
  <si>
    <t>Item</t>
  </si>
  <si>
    <t>Setup</t>
  </si>
  <si>
    <t>Consumption</t>
  </si>
  <si>
    <t>Detail</t>
  </si>
  <si>
    <t>Calculations</t>
  </si>
  <si>
    <t>RTT-1, 2 (No.44)</t>
  </si>
  <si>
    <r>
      <t xml:space="preserve">Continuous Analysis
</t>
    </r>
    <r>
      <rPr>
        <sz val="10"/>
        <rFont val="ＭＳ 明朝"/>
        <charset val="128"/>
      </rPr>
      <t xml:space="preserve"> (0 sec. - 5 sec.)</t>
    </r>
    <r>
      <rPr>
        <sz val="10"/>
        <rFont val="ＭＳ 明朝"/>
        <charset val="128"/>
      </rPr>
      <t>:
* 3.00ml/</t>
    </r>
    <r>
      <rPr>
        <sz val="10"/>
        <rFont val="ＭＳ 明朝"/>
        <charset val="128"/>
      </rPr>
      <t>Serum S</t>
    </r>
    <r>
      <rPr>
        <sz val="10"/>
        <rFont val="ＭＳ 明朝"/>
        <charset val="128"/>
      </rPr>
      <t xml:space="preserve">ample
</t>
    </r>
    <r>
      <rPr>
        <sz val="10"/>
        <rFont val="ＭＳ 明朝"/>
        <charset val="128"/>
      </rPr>
      <t>* 4.50ml/Urine Sample</t>
    </r>
    <r>
      <rPr>
        <sz val="10"/>
        <rFont val="ＭＳ 明朝"/>
        <charset val="128"/>
      </rPr>
      <t xml:space="preserve">
Discontinuous </t>
    </r>
    <r>
      <rPr>
        <sz val="10"/>
        <rFont val="ＭＳ 明朝"/>
        <charset val="128"/>
      </rPr>
      <t xml:space="preserve">Serum </t>
    </r>
    <r>
      <rPr>
        <sz val="10"/>
        <rFont val="ＭＳ 明朝"/>
        <charset val="128"/>
      </rPr>
      <t xml:space="preserve">Analysis:
* Waiting time: 
 5 sec. -  3 min.: 4.50ml
 3 min. - 10 min.: 5.25ml
10 min. -        : 6.00ml
</t>
    </r>
    <r>
      <rPr>
        <sz val="10"/>
        <rFont val="ＭＳ 明朝"/>
        <charset val="128"/>
      </rPr>
      <t xml:space="preserve">Discontinuous Urine Analysis:
* Waiting time: 
 5 sec. -  3 min.: 6.00ml
 3 min. - 10 min.: 6.75ml
10 min. -        : 7.50ml
</t>
    </r>
    <r>
      <rPr>
        <sz val="10"/>
        <rFont val="ＭＳ 明朝"/>
        <charset val="128"/>
      </rPr>
      <t xml:space="preserve">
Wash Electrode and WASH:
* </t>
    </r>
    <r>
      <rPr>
        <sz val="10"/>
        <rFont val="ＭＳ 明朝"/>
        <charset val="128"/>
      </rPr>
      <t>4.5</t>
    </r>
    <r>
      <rPr>
        <sz val="10"/>
        <rFont val="ＭＳ 明朝"/>
        <charset val="128"/>
      </rPr>
      <t xml:space="preserve">0ml/Wash Electrode
</t>
    </r>
    <r>
      <rPr>
        <sz val="10"/>
        <rFont val="ＭＳ 明朝"/>
        <charset val="128"/>
      </rPr>
      <t>ISE line wash:
* 7.50ml/ISE line wash</t>
    </r>
  </si>
  <si>
    <t>ADVIA 1650</t>
  </si>
  <si>
    <t>ADVIA 2400</t>
  </si>
  <si>
    <t>Bottles / Year</t>
  </si>
  <si>
    <t>ISE Reference Soln.</t>
  </si>
  <si>
    <t>In case of Discontinuous Analysis:
 It depends on waiting time from last analysis.
* Waiting time: 5 sec. to less than 3 min.
  Prewash 2times(1.50ml) + Analysis:
     Serum: 4.50ml
     Urine: 6.00ml
* Waiting time: 3 min. to less than 10 min.
  Prewash 3times(2.25ml) + Analysis
     Serum: 5.25ml
     Urine: 6.75ml
* Waiting time: 10 min. and over
  Prewash 4times(3.00ml) + Analysis
     Serum: 6.00ml
     Urine: 7.50ml</t>
  </si>
  <si>
    <r>
      <t>7</t>
    </r>
    <r>
      <rPr>
        <sz val="10"/>
        <rFont val="ＭＳ 明朝"/>
        <charset val="128"/>
      </rPr>
      <t xml:space="preserve">8 - 208ul/Calibration </t>
    </r>
    <r>
      <rPr>
        <sz val="10"/>
        <color indexed="12"/>
        <rFont val="ＭＳ 明朝"/>
      </rPr>
      <t>(pour-out is not reused, so each cal will use 1 cup or ~1mL)</t>
    </r>
  </si>
  <si>
    <t>* Cell Blank: 3.0sec./cycle
  76.6ul*17min*60sec./3.0sec. = 26.044ml
  90.0ul*17min*60sec./3.0sec. = 30.600ml</t>
  </si>
  <si>
    <t>ADVIA  2120 CBC TIMEPAC Hb CN Free</t>
  </si>
  <si>
    <t xml:space="preserve">OWZG19 </t>
  </si>
  <si>
    <t>10446689</t>
  </si>
  <si>
    <t>Multifibren U 10xf.2ml</t>
  </si>
  <si>
    <t>OWZG23</t>
  </si>
  <si>
    <t>Papel térmico p CA-500  x 10 Un</t>
  </si>
  <si>
    <t>Cubetas 6x10 rotores (32 pocillos)/ BCT-BFA</t>
  </si>
  <si>
    <t>ORKL 17</t>
  </si>
  <si>
    <t>10446238</t>
  </si>
  <si>
    <t>Standard-Human-Plasma 10xf.1ml</t>
  </si>
  <si>
    <t>N-Anti-Apolipoproteína Al  2ml</t>
  </si>
  <si>
    <t>N-Anti-Apolipoproteína Al 5ml</t>
  </si>
  <si>
    <t>N-Anti-Apolipoproteína B 2ml</t>
  </si>
  <si>
    <t>N-Anti-Apolipoproteína B  5ml</t>
  </si>
  <si>
    <t>N-Anti-C1 Inhibidor 2ml</t>
  </si>
  <si>
    <t>N-Anti-C3c  2ml</t>
  </si>
  <si>
    <t>N-Anti-C3c 5ml</t>
  </si>
  <si>
    <t>N-Anti-C4  2ml</t>
  </si>
  <si>
    <t>N-Anti-C4 5ml</t>
  </si>
  <si>
    <t>N-Anti-Ceruloplasmina 2ml</t>
  </si>
  <si>
    <t>N-Anti-Fibrinógeno 2ml</t>
  </si>
  <si>
    <t>N-Anti-Fibronectina 2ml</t>
  </si>
  <si>
    <t>N-Anti-Haptoglobina 2ml</t>
  </si>
  <si>
    <t>N-Anti-Haptoglobina 5ml</t>
  </si>
  <si>
    <t>N-Anti-Hemopexina 2ml</t>
  </si>
  <si>
    <t>OVIA15</t>
  </si>
  <si>
    <t>N-Anti-Ig/Cadena-L-Tipo Kappa  2ml</t>
  </si>
  <si>
    <t>N-Anti-Ig/Cadena-L-Tipo Lambda  2ml</t>
  </si>
  <si>
    <t>top off on-system bottle</t>
  </si>
  <si>
    <t>250mL</t>
  </si>
  <si>
    <t>SPC/ Package</t>
  </si>
  <si>
    <t>Tests per Year (patients, incl ISE)</t>
  </si>
  <si>
    <t>Incubation Bath Oil</t>
  </si>
  <si>
    <t>SPC/bottle</t>
  </si>
  <si>
    <t>Cost/year</t>
  </si>
  <si>
    <t>Cuvettes</t>
  </si>
  <si>
    <t>Lamp</t>
  </si>
  <si>
    <t>1 segment</t>
  </si>
  <si>
    <t>each</t>
  </si>
  <si>
    <t>Ref Electrode</t>
  </si>
  <si>
    <t>Pathromtin Sl Kit 20x5ml</t>
  </si>
  <si>
    <t>Thromborel-S 10xf.10ml</t>
  </si>
  <si>
    <t>Thromborel-S 10xf.4ml</t>
  </si>
  <si>
    <t>Innovin 10xf.10ml</t>
  </si>
  <si>
    <t>Innovin 12xf.20ml</t>
  </si>
  <si>
    <t>Tiempo De Trombina</t>
  </si>
  <si>
    <t>Batroxobin Reagent 2x5ml</t>
  </si>
  <si>
    <t>OVKH15</t>
  </si>
  <si>
    <t xml:space="preserve">Papel Para BFT II ( por 10 rollos ) </t>
  </si>
  <si>
    <t>OWTI11</t>
  </si>
  <si>
    <t>N-Reactivo ADNasa B</t>
  </si>
  <si>
    <t>OQWU15</t>
  </si>
  <si>
    <t>N-Reactivo Latex Beta 2 Microglobulina</t>
  </si>
  <si>
    <t>NCMH11</t>
  </si>
  <si>
    <t>N-Reactivo Látex CIC</t>
  </si>
  <si>
    <t>OQIY13</t>
  </si>
  <si>
    <t>OQAI11</t>
  </si>
  <si>
    <t>N-Reactivo Látex IgA</t>
  </si>
  <si>
    <t>OQAC11</t>
  </si>
  <si>
    <t>N-Reactivo Látex IgM</t>
  </si>
  <si>
    <t>OQHL11</t>
  </si>
  <si>
    <t>OPAX03</t>
  </si>
  <si>
    <t xml:space="preserve">N-Látex Homocisteina (HCY) </t>
  </si>
  <si>
    <t>POCS03</t>
  </si>
  <si>
    <t>N-Látex CDT</t>
  </si>
  <si>
    <t>OWIA11</t>
  </si>
  <si>
    <t>N-Reactivo Látex Mioglobina</t>
  </si>
  <si>
    <t>OWHM135</t>
  </si>
  <si>
    <t>OUOV21</t>
  </si>
  <si>
    <t>OWNA115</t>
  </si>
  <si>
    <t>OSGR135</t>
  </si>
  <si>
    <t>OTXX175</t>
  </si>
  <si>
    <t>OTXV135</t>
  </si>
  <si>
    <t>ORSM195</t>
  </si>
  <si>
    <t>OSDG135</t>
  </si>
  <si>
    <t>OSDF135</t>
  </si>
  <si>
    <t>OTXY135</t>
  </si>
  <si>
    <t>OTXW175</t>
  </si>
  <si>
    <t>OWSU115</t>
  </si>
  <si>
    <t>OWWR175</t>
  </si>
  <si>
    <t>OUVV155</t>
  </si>
  <si>
    <t>OQLS135</t>
  </si>
  <si>
    <t>OQYG115</t>
  </si>
  <si>
    <t>OPAP035</t>
  </si>
  <si>
    <t>OUBD375</t>
  </si>
  <si>
    <t>OPAB032</t>
  </si>
  <si>
    <t>OUBD235</t>
  </si>
  <si>
    <t>OWOA155</t>
  </si>
  <si>
    <t>OUBU155</t>
  </si>
  <si>
    <t>OWLD115</t>
  </si>
  <si>
    <t xml:space="preserve">SI </t>
  </si>
  <si>
    <t>Factor XI.3xf.1ml</t>
  </si>
  <si>
    <t>Factor X 3xf.1ml</t>
  </si>
  <si>
    <t>Berichrom Factor XIII Testkit 3x5</t>
  </si>
  <si>
    <t>Factor II 3xf.1ml</t>
  </si>
  <si>
    <t>N/T Control proteínas SL,Nivel Medio  3x1ml</t>
  </si>
  <si>
    <t>N/T Control  proteínas SL, Nivel Alto 3x1ml</t>
  </si>
  <si>
    <t>N/T Control de proteínas LC  3x1ml</t>
  </si>
  <si>
    <t>N Suero Control Lp SY  3x0,5ml</t>
  </si>
  <si>
    <t>N Suero Control Reuma SL/1  3x1ml</t>
  </si>
  <si>
    <t>N/T-Suero control Reuma SL/2  3x1ml</t>
  </si>
  <si>
    <t>N-Suero Control de Apolipoproteínas  3x0,5ml</t>
  </si>
  <si>
    <t>N/T Suero Control Proteínas PY  3x1ml</t>
  </si>
  <si>
    <t>R. Suplementario L  6x0,5ml</t>
  </si>
  <si>
    <t>N-Reactivo suplementario/precipitación 5ml</t>
  </si>
  <si>
    <t>N- Buffer de Reacción para BNII y BNPS   5 lts</t>
  </si>
  <si>
    <t>N-Diluyente para BNII y BNPS 5 lts</t>
  </si>
  <si>
    <t>Runs per Analyzer/Day</t>
  </si>
  <si>
    <t>Idle Hours per Analyzer/Day</t>
  </si>
  <si>
    <t xml:space="preserve">      10341169     </t>
  </si>
  <si>
    <t>T013626-52</t>
  </si>
  <si>
    <t>ADVIA 2120</t>
  </si>
  <si>
    <t>T033688F54</t>
  </si>
  <si>
    <t>T033686F54</t>
  </si>
  <si>
    <t>Berichrom C1 Inhibidor</t>
  </si>
  <si>
    <t>CONSUMIBLES Y REACTIVOS AUXILIARES</t>
  </si>
  <si>
    <t>CALIBRADORES</t>
  </si>
  <si>
    <t>SERODIA</t>
  </si>
  <si>
    <t>IMT Probe kit</t>
  </si>
  <si>
    <t>A1C DENATURANT 920ML</t>
  </si>
  <si>
    <t>SAMPLE CUP HOLDER SET 51-100</t>
  </si>
  <si>
    <t>Calibrador Ige 80</t>
  </si>
  <si>
    <t>Biorad Liquicheck Cardiac Markers Plus LT - Nivel 3 (6 x 3 ml)</t>
  </si>
  <si>
    <t>Biorad Liquicheck Cardiac Markers Plus LT - Nivel 2 (6 x 3 ml)</t>
  </si>
  <si>
    <t>Biorad Liquicheck Cardiac Markers Plus LT - Nivel 1 (6 x 3 ml)</t>
  </si>
  <si>
    <r>
      <t>Biorad Liquicheck Tumor Marker Control -</t>
    </r>
    <r>
      <rPr>
        <b/>
        <sz val="10"/>
        <rFont val="Siemens Sans"/>
      </rPr>
      <t xml:space="preserve"> Trilevel MiniPack (3 x 2ml)</t>
    </r>
  </si>
  <si>
    <t>Bio Rad Lipochek Immunoassay Plus (Trilevel 3 x 4 x 5ml)</t>
  </si>
  <si>
    <t>Blomia tropicalis x 20</t>
  </si>
  <si>
    <t>SISTEMA DCA 2000 / DCA VANTAGE</t>
  </si>
  <si>
    <t>Reagent Manifold  1260</t>
  </si>
  <si>
    <t>Reagent Manifold  1265</t>
  </si>
  <si>
    <t>DCA 2000/ DCA VANTAGE</t>
  </si>
  <si>
    <r>
      <t xml:space="preserve">
RTT-1, 2:</t>
    </r>
    <r>
      <rPr>
        <sz val="10"/>
        <rFont val="ＭＳ 明朝"/>
        <charset val="128"/>
      </rPr>
      <t xml:space="preserve">
</t>
    </r>
    <r>
      <rPr>
        <sz val="10"/>
        <rFont val="ＭＳ 明朝"/>
        <charset val="128"/>
      </rPr>
      <t xml:space="preserve">* </t>
    </r>
    <r>
      <rPr>
        <sz val="10"/>
        <rFont val="ＭＳ 明朝"/>
        <charset val="128"/>
      </rPr>
      <t xml:space="preserve">22ul </t>
    </r>
    <r>
      <rPr>
        <sz val="10"/>
        <rFont val="ＭＳ 明朝"/>
        <charset val="128"/>
      </rPr>
      <t>for each</t>
    </r>
    <r>
      <rPr>
        <sz val="10"/>
        <rFont val="ＭＳ 明朝"/>
        <charset val="128"/>
      </rPr>
      <t xml:space="preserve"> aspiration </t>
    </r>
    <r>
      <rPr>
        <sz val="10"/>
        <color indexed="10"/>
        <rFont val="ＭＳ 明朝"/>
      </rPr>
      <t>(15)</t>
    </r>
    <r>
      <rPr>
        <sz val="10"/>
        <rFont val="ＭＳ 明朝"/>
        <charset val="128"/>
      </rPr>
      <t xml:space="preserve">
</t>
    </r>
    <r>
      <rPr>
        <sz val="10"/>
        <rFont val="ＭＳ 明朝"/>
        <charset val="128"/>
      </rPr>
      <t xml:space="preserve">* This aspirated detergent will be dispensed to cuvette with 198ul </t>
    </r>
    <r>
      <rPr>
        <sz val="10"/>
        <color indexed="10"/>
        <rFont val="ＭＳ 明朝"/>
      </rPr>
      <t>(135)</t>
    </r>
    <r>
      <rPr>
        <sz val="10"/>
        <rFont val="ＭＳ 明朝"/>
        <charset val="128"/>
      </rPr>
      <t xml:space="preserve"> of pure water when System makes it to prevent the contaminations.
</t>
    </r>
  </si>
  <si>
    <r>
      <t xml:space="preserve">Discontinuous Urine Analysis:
* Waiting time: 
 5 sec. -  3 min.: 6.00ml
 3 min. - 10 min.: 6.75ml
10 min. -        : 7.50ml
</t>
    </r>
    <r>
      <rPr>
        <sz val="10"/>
        <color indexed="12"/>
        <rFont val="ＭＳ 明朝"/>
      </rPr>
      <t>use 5 sec to 3min delay as average</t>
    </r>
  </si>
  <si>
    <t xml:space="preserve">Prime </t>
  </si>
  <si>
    <t>0.75mL per hour ?</t>
  </si>
  <si>
    <t>0.75ml * idle time/day= daily
assume 12 hr idle per day</t>
  </si>
  <si>
    <r>
      <t xml:space="preserve">In case of Wash Electrode and WASH:
* 4.50ml for each Wash Electrode
</t>
    </r>
    <r>
      <rPr>
        <sz val="10"/>
        <color indexed="12"/>
        <rFont val="ＭＳ 明朝"/>
      </rPr>
      <t>done daily (with Wash 2 if configured)</t>
    </r>
  </si>
  <si>
    <r>
      <t xml:space="preserve">ISE line wash:
* 7.50ml/ISE line wash
</t>
    </r>
    <r>
      <rPr>
        <sz val="10"/>
        <color indexed="12"/>
        <rFont val="ＭＳ 明朝"/>
      </rPr>
      <t>consider negligible</t>
    </r>
  </si>
  <si>
    <r>
      <t>5</t>
    </r>
    <r>
      <rPr>
        <sz val="10"/>
        <rFont val="ＭＳ 明朝"/>
        <charset val="128"/>
      </rPr>
      <t xml:space="preserve">2ul/Wash Electrode
      and WASH
</t>
    </r>
    <r>
      <rPr>
        <sz val="10"/>
        <color indexed="12"/>
        <rFont val="ＭＳ 明朝"/>
      </rPr>
      <t>do daily (assume 100uL/day or top-off cup)</t>
    </r>
  </si>
  <si>
    <r>
      <t xml:space="preserve">* This depends on environment of installed place.
</t>
    </r>
    <r>
      <rPr>
        <sz val="10"/>
        <color indexed="12"/>
        <rFont val="ＭＳ 明朝"/>
      </rPr>
      <t>Small usage rate, don't calculate?</t>
    </r>
  </si>
  <si>
    <r>
      <t xml:space="preserve">---  </t>
    </r>
    <r>
      <rPr>
        <sz val="10"/>
        <color indexed="12"/>
        <rFont val="ＭＳ 明朝"/>
      </rPr>
      <t>not usually done by customer, just install, FSE?   Don't estimate</t>
    </r>
  </si>
  <si>
    <t>Variable ISE Buffer Solution per sample</t>
  </si>
  <si>
    <t>ISE Buffer Solution Variable waste</t>
  </si>
  <si>
    <r>
      <t xml:space="preserve">
CTT:
* </t>
    </r>
    <r>
      <rPr>
        <sz val="10"/>
        <rFont val="ＭＳ 明朝"/>
        <charset val="128"/>
      </rPr>
      <t>2.</t>
    </r>
    <r>
      <rPr>
        <sz val="10"/>
        <rFont val="ＭＳ 明朝"/>
        <charset val="128"/>
      </rPr>
      <t>5ul(=25ul*</t>
    </r>
    <r>
      <rPr>
        <sz val="10"/>
        <rFont val="ＭＳ 明朝"/>
        <charset val="128"/>
      </rPr>
      <t>10</t>
    </r>
    <r>
      <rPr>
        <sz val="10"/>
        <rFont val="ＭＳ 明朝"/>
        <charset val="128"/>
      </rPr>
      <t xml:space="preserve">%) for each aspiration
* 25ul of 5% diluted solution are aspirated.
* </t>
    </r>
    <r>
      <rPr>
        <sz val="10"/>
        <rFont val="ＭＳ 明朝"/>
        <charset val="128"/>
      </rPr>
      <t>6</t>
    </r>
    <r>
      <rPr>
        <sz val="10"/>
        <rFont val="ＭＳ 明朝"/>
        <charset val="128"/>
      </rPr>
      <t>00ul(=2</t>
    </r>
    <r>
      <rPr>
        <sz val="10"/>
        <rFont val="ＭＳ 明朝"/>
        <charset val="128"/>
      </rPr>
      <t>.</t>
    </r>
    <r>
      <rPr>
        <sz val="10"/>
        <rFont val="ＭＳ 明朝"/>
        <charset val="128"/>
      </rPr>
      <t>5ul*240cuvettes) for each WASH</t>
    </r>
    <r>
      <rPr>
        <sz val="10"/>
        <rFont val="ＭＳ 明朝"/>
        <charset val="128"/>
      </rPr>
      <t>2</t>
    </r>
    <r>
      <rPr>
        <sz val="10"/>
        <rFont val="ＭＳ 明朝"/>
        <charset val="128"/>
      </rPr>
      <t xml:space="preserve">
RTT-1, 2:
* </t>
    </r>
    <r>
      <rPr>
        <sz val="10"/>
        <rFont val="ＭＳ 明朝"/>
        <charset val="128"/>
      </rPr>
      <t>4</t>
    </r>
    <r>
      <rPr>
        <sz val="10"/>
        <rFont val="ＭＳ 明朝"/>
        <charset val="128"/>
      </rPr>
      <t>.0ul(=40ul*</t>
    </r>
    <r>
      <rPr>
        <sz val="10"/>
        <rFont val="ＭＳ 明朝"/>
        <charset val="128"/>
      </rPr>
      <t>10</t>
    </r>
    <r>
      <rPr>
        <sz val="10"/>
        <rFont val="ＭＳ 明朝"/>
        <charset val="128"/>
      </rPr>
      <t xml:space="preserve">%) for each aspiration
* 40ul of </t>
    </r>
    <r>
      <rPr>
        <sz val="10"/>
        <rFont val="ＭＳ 明朝"/>
        <charset val="128"/>
      </rPr>
      <t>10</t>
    </r>
    <r>
      <rPr>
        <sz val="10"/>
        <rFont val="ＭＳ 明朝"/>
        <charset val="128"/>
      </rPr>
      <t>% diluted solution are aspirated</t>
    </r>
    <r>
      <rPr>
        <sz val="10"/>
        <rFont val="ＭＳ 明朝"/>
        <charset val="128"/>
      </rPr>
      <t xml:space="preserve"> and will be dispensed to cuvette with 40ul of pure water.</t>
    </r>
    <r>
      <rPr>
        <sz val="10"/>
        <rFont val="ＭＳ 明朝"/>
        <charset val="128"/>
      </rPr>
      <t xml:space="preserve">
* </t>
    </r>
    <r>
      <rPr>
        <sz val="10"/>
        <rFont val="ＭＳ 明朝"/>
        <charset val="128"/>
      </rPr>
      <t>96</t>
    </r>
    <r>
      <rPr>
        <sz val="10"/>
        <rFont val="ＭＳ 明朝"/>
        <charset val="128"/>
      </rPr>
      <t>0ul(=</t>
    </r>
    <r>
      <rPr>
        <sz val="10"/>
        <rFont val="ＭＳ 明朝"/>
        <charset val="128"/>
      </rPr>
      <t>4</t>
    </r>
    <r>
      <rPr>
        <sz val="10"/>
        <rFont val="ＭＳ 明朝"/>
        <charset val="128"/>
      </rPr>
      <t>.0ul*240cuvettes) f</t>
    </r>
    <r>
      <rPr>
        <sz val="10"/>
        <rFont val="ＭＳ 明朝"/>
        <charset val="128"/>
      </rPr>
      <t xml:space="preserve">or each WASH2
</t>
    </r>
  </si>
  <si>
    <t xml:space="preserve">Anti-estreptolisina O ( ASO ) Sentinel  144 tests  ( Usa ASO Calibrador 10330145) </t>
  </si>
  <si>
    <t>Apo-Lipoprot A-1 Sentinel 70 tests  ( Usa Calibrador 10312783)</t>
  </si>
  <si>
    <t>Apo Lipoprot B ( Apo B) Sentinel 275 tests ( Usa Calibrador 10312783)</t>
  </si>
  <si>
    <t>Haptoglobina ( HPT) 128 tests ( Usa Calibrador 10330537)</t>
  </si>
  <si>
    <t>Alfa1 Glicoprot Acida (AGP) 150 tests ) (Usa Calibrador 10330537)</t>
  </si>
  <si>
    <t xml:space="preserve">ASO Calibrador 1x 5 ml </t>
  </si>
  <si>
    <t>Apo-A1/Apo-B/HDL Calibrador 3X2 ml</t>
  </si>
  <si>
    <t xml:space="preserve">Lipoproteina (a) ( Lp(a)) 60 tests ( Usa Calibrador 10445637)  </t>
  </si>
  <si>
    <t xml:space="preserve">Lp(a) Calibrador Set 5x1ml </t>
  </si>
  <si>
    <t>Factor Reumatoideo (RF)  Sentinel 144 tests ( Usa RF Calibrador 11523D) </t>
  </si>
  <si>
    <t>RF Calibrador 5X1ml                                                                                                  </t>
  </si>
  <si>
    <t>CA-660</t>
  </si>
  <si>
    <t>GENOTIPIFICACIÓN VIRUS HEPATITIS C (LIPA)</t>
  </si>
  <si>
    <t>GCL-100A</t>
  </si>
  <si>
    <t xml:space="preserve">Cleaner SCS p BCS/BCSXP  </t>
  </si>
  <si>
    <t xml:space="preserve">OPJA03 </t>
  </si>
  <si>
    <t>OPJB03</t>
  </si>
  <si>
    <t>OPJD03</t>
  </si>
  <si>
    <t>OPJE03</t>
  </si>
  <si>
    <t>OPJF03</t>
  </si>
  <si>
    <t>OPJC03</t>
  </si>
  <si>
    <t>CA CAL S (p calibracion del sistema òptico del CA 560 y CA660)</t>
  </si>
  <si>
    <t>N FLC CONTROL SL1 (3x1ml )  NUEVO</t>
  </si>
  <si>
    <t>N FLC CONTROL SL2  (3x1ml) NUEVO</t>
  </si>
  <si>
    <t>Immulite 2000 XpI</t>
  </si>
  <si>
    <t>ANTI-CCP IgG KIT 200T</t>
  </si>
  <si>
    <t>Antidepresivos Triciclicos  (TCA) 400 tests  en ADVIA 1200 /1800   (usa calibradores Toxicologicos Neg , 1,2,3 y 4 )</t>
  </si>
  <si>
    <t>Etanol_2 (ETOH) 600 tests  en ADVIA 1200 / 1800 (Usa Calibrador Toxoamonia 10309217)</t>
  </si>
  <si>
    <t xml:space="preserve">Glucosa Oxidasa 2200 tests 4x550 en ADVIA 1200 </t>
  </si>
  <si>
    <t>10377503</t>
  </si>
  <si>
    <t>Calibradro Drug I ( Fenitoina_2 , Teofilina_2 )</t>
  </si>
  <si>
    <t xml:space="preserve">Calibrador Toxicologico Serum NEG ( para TCA  , serum Barbitiricos y serum Benzodiacepinas ) </t>
  </si>
  <si>
    <t xml:space="preserve">Calibrador Toxicologico Serum   CAL 1 ( para TCA  ,  Barbitiricos y Benzodiacepinas en suero ) </t>
  </si>
  <si>
    <t xml:space="preserve">Calibrador Toxicologico Serum   CAL 2 ( para TCA  , serum Barbitiricos y serum Benzodiacepinas ) </t>
  </si>
  <si>
    <t xml:space="preserve">Calibrador Toxicologico Serum   CAL 3 ( para TCA  , serum Barbitiricos y serum Benzodiacepinas ) </t>
  </si>
  <si>
    <t xml:space="preserve">Calibrador Toxicologico Serum   CAL 4 ( para TCA  , serum Barbitiricos y serum Benzodiacepinas ) </t>
  </si>
  <si>
    <t>ACCESORIOS ADVIA 1200 /1800</t>
  </si>
  <si>
    <t>ACCESORIOS ADVIA 1800</t>
  </si>
  <si>
    <t xml:space="preserve">A-HDL Colesterol Calibrador  2x3x1 ml </t>
  </si>
  <si>
    <t xml:space="preserve">CKI /MBI Calibrador 2x3x1ml </t>
  </si>
  <si>
    <t xml:space="preserve">TBI / DBI Calibrador  2x3x1ml  </t>
  </si>
  <si>
    <t>BioRad Lyphochek Diabetes Nivel 1 6X 0,5 ml</t>
  </si>
  <si>
    <t>ADVIA EZ Wash (2 x 1620 ml) NUEVO</t>
  </si>
  <si>
    <t>ADVIA  CBC TIMEPAC</t>
  </si>
  <si>
    <t>ADVIA  DIFF TIMEPAC FORM</t>
  </si>
  <si>
    <t>ADVIA  AUTO RETIC 1X820</t>
  </si>
  <si>
    <t>ADVIA  SHEATH/RINSE 1X20</t>
  </si>
  <si>
    <t>ADVIA  PEROX SHEATH</t>
  </si>
  <si>
    <t>ADVIA  Set Point Calibrador (2 x 6,1 ml)</t>
  </si>
  <si>
    <t>ADVIA 120 / 2120</t>
  </si>
  <si>
    <t>Copas 4ml p BCT / BCS / BCSXP (x 500)</t>
  </si>
  <si>
    <t>424-1160-8</t>
  </si>
  <si>
    <t>Calibradro Drug I ( Fenitoina_2 , Fenobarbital_2; Teofilina_2 )</t>
  </si>
  <si>
    <t>Factor VIII cromogenico</t>
  </si>
  <si>
    <t>B4238-40</t>
  </si>
  <si>
    <t>Tubos de Reaccion CA 560 / CA 660 /CA 1500 (3 X 1000)</t>
  </si>
  <si>
    <t>Tubos de reacción p CS2000i (x 3000)</t>
  </si>
  <si>
    <t>SLD Vial Assy 10/Pack (frasco para buffer) CA560/CA660</t>
  </si>
  <si>
    <t>CA Clean II p CA 660/ CA1500/ CS2000i  (1 x 5 Lts)</t>
  </si>
  <si>
    <t>Terralin Protect - Large Bottle p BCS / BCSXP / CA560 / CA 660</t>
  </si>
  <si>
    <t>Bc-Bottle Kit 45x15ml (frascos para reactivo) p BCSXP</t>
  </si>
  <si>
    <t>Push vial 10 (GW5 frascos para reactivos) CA560/CA660/CA1500/CS2000i</t>
  </si>
  <si>
    <t>CA Clean I p CA 560 / CA 660 / CA 1500 / CA CS2000i (1 x 50ml)</t>
  </si>
  <si>
    <t xml:space="preserve">Copas cónica 4 ml p CA560 / CA660 /CA1500/CS2000i (x100) </t>
  </si>
  <si>
    <t>064-1481-0</t>
  </si>
  <si>
    <t>N-Anti a1-Glicoproteína ácida 2ml</t>
  </si>
  <si>
    <t>N-Anti a2-Macroglobulina 5ml</t>
  </si>
  <si>
    <t>N-Anti a2-Macroglobulina 2ml</t>
  </si>
  <si>
    <t>N-Anti a1 - Microglobulina</t>
  </si>
  <si>
    <t>N-Anti a1 - Antitripsina 5ml</t>
  </si>
  <si>
    <t>N-Anti a1 - Antitripsina 2ml</t>
  </si>
  <si>
    <t>N-Anti a1-Glicoproteína ácida 5ml</t>
  </si>
  <si>
    <t>Clinitek Status Connect</t>
  </si>
  <si>
    <t>Clinitek Microglobulina/Creatinina x 25 tiras Para ser leido en Clinitek Status +</t>
  </si>
  <si>
    <t>PFA200 Printer Paper  NUEVO</t>
  </si>
  <si>
    <t>AX008688</t>
  </si>
  <si>
    <t>064-1041-9</t>
  </si>
  <si>
    <t>B4265-37</t>
  </si>
  <si>
    <t>ELECTRODOS Y CONSUMIBLES COMUNES  248 -348 -1200</t>
  </si>
  <si>
    <t>Printer Paper 248 - 348 - 744- 754 , CTK 50, 100, 500, Advantus (1 Rollo)</t>
  </si>
  <si>
    <t>Ca System Buffer 8x250ml (Buffer veronal) NUEVO</t>
  </si>
  <si>
    <t>Clinitek Novus</t>
  </si>
  <si>
    <t>CS2000i</t>
  </si>
  <si>
    <t>IL6 KIT 200 T IMMULITE 2000</t>
  </si>
  <si>
    <t>Trigliceridos_2  tests 4x282 en ADVIA 1200</t>
  </si>
  <si>
    <t xml:space="preserve">CALIBRADORES Drogas de Abuso </t>
  </si>
  <si>
    <t xml:space="preserve">Calibrador DAU Emit Nivel 0 ( Drogas de Abuso en Orina) Todas y Tambien para Extasis como nivel 0 </t>
  </si>
  <si>
    <t xml:space="preserve">Calibrador DAU Emit  Nivel 1 ( Drogas de Abuso en Orina) ( para Amph, Opi) </t>
  </si>
  <si>
    <t>Calibrador DAU Emit  Nivel 2 ( Drogas de Abuso en Orina) (Amph, Barb,Benz,THC,Coc,Mdn,Opi,Ppx,PCP)</t>
  </si>
  <si>
    <t>Calibrador DAU Emit  Nivel 3 ( Drogas de Abuso en Orina) (Amph, Barb,Benz,THC,Coc,Mdn,Opi,Ppx,PCP)</t>
  </si>
  <si>
    <t>Calibrador DAU Emit  Nivel 4 ( Drogas de Abuso en Orina) (Barb,Benz,THC,Coc,Mdn,Opi,Ppx,PCP)</t>
  </si>
  <si>
    <t>Calibrador DAU Emit  Nivel 5 ( Drogas de Abuso en Orina) (Amph, Barb,Benz,THC,Coc,Mdn,Opi,Ppx,PCP)</t>
  </si>
  <si>
    <t xml:space="preserve">Calibrador EXTC , Extasis Emit II Plus Nivel 1 ( EXTC en orina calibrador ) </t>
  </si>
  <si>
    <t xml:space="preserve">Calibrador EXTC , Extasis Emit II Plus Nivel 2 ( EXTC en orina calibrador ) </t>
  </si>
  <si>
    <t xml:space="preserve">Calibrador EXTC , Extasis Emit II Plus Nivel 3 ( EXTC en orina calibrador ) </t>
  </si>
  <si>
    <t xml:space="preserve">Calibrador EXTC , Extasis Emit II Plus Nivel 4 ( EXTC en orina calibrador ) </t>
  </si>
  <si>
    <t xml:space="preserve">CALIBRADORES Generales  </t>
  </si>
  <si>
    <t xml:space="preserve">Calibrador Lipoproteina (a) ( Lp(a) </t>
  </si>
  <si>
    <t xml:space="preserve">Calibrador Myoglobina </t>
  </si>
  <si>
    <t>Calibrador Química Set Point</t>
  </si>
  <si>
    <t>Glucosa (GLUC) 1440 tests</t>
  </si>
  <si>
    <t>Triglicerídeos (TGL) 480 tests</t>
  </si>
  <si>
    <t>Tilo - Linden x 20</t>
  </si>
  <si>
    <t>Paper Printer Rolls 1 box (5 rollos) p/ DCA Vantage ( nuevo)</t>
  </si>
  <si>
    <t>Control Anti-HBs2 2x2x7ml</t>
  </si>
  <si>
    <t>Control Vitamina D ESTANDARIZADA</t>
  </si>
  <si>
    <t xml:space="preserve">High G/L Solution 10 ampollas de 2.5 ml.   </t>
  </si>
  <si>
    <t xml:space="preserve">Calibrador Fructosamina </t>
  </si>
  <si>
    <t xml:space="preserve">NO </t>
  </si>
  <si>
    <t>Calibrador Liquido Proteínas Específicas (C3,C4, Prealb,Factor Reunmatoideo, ASO,Alfa 1 Antitrip, Transf ) Nuevo</t>
  </si>
  <si>
    <t xml:space="preserve">Calibrador Albumina BCP ( Púrpura de Bromocresol) </t>
  </si>
  <si>
    <t xml:space="preserve">Albumina BCP ( Púrpura de Bromocresol )  3200 tests en ADVIA 1200 /1800 </t>
  </si>
  <si>
    <t>OPGL035</t>
  </si>
  <si>
    <t>BU Molecular</t>
  </si>
  <si>
    <t>Sampler Port capillary kit RL1200 (adaptador toma de muestra x 20 un) luer pack</t>
  </si>
  <si>
    <t xml:space="preserve">Enzyne II Calibrador  ( para ALTI ) </t>
  </si>
  <si>
    <t>Adaptadores para Sample Cup STT/CTT. Pkg x 50</t>
  </si>
  <si>
    <t>ALPI  Calibrador</t>
  </si>
  <si>
    <t>Centaur APW 3</t>
  </si>
  <si>
    <t>CENTAUR CHIV QC KIT</t>
  </si>
  <si>
    <t>Septum caps x 250</t>
  </si>
  <si>
    <t>Diluyente aTPO</t>
  </si>
  <si>
    <t>Diluyente aTG</t>
  </si>
  <si>
    <t>Acido Urico 980 tests 7x140 en ADVIA 1200/ 1800</t>
  </si>
  <si>
    <t>Acido Urico 4020 tests 6x670 en ADVIA 1200 / 1800</t>
  </si>
  <si>
    <t>Acido Valproico_2  400 tests 4x100 en ADVIA 1200 / 1800</t>
  </si>
  <si>
    <t>Albumina 2220 tests 4x555 en ADVIA 1800</t>
  </si>
  <si>
    <t>Alpha 1 antitripsina (AAT) 200 tests 2x100 en ADVIA 1200 / 1800</t>
  </si>
  <si>
    <t>ALT (GPT) 2520 tests 7x360 en ADVIA 1200 / 1800</t>
  </si>
  <si>
    <t>ALT (GPT) 4020 tests 6x670 en ADVIA 1200 /1800</t>
  </si>
  <si>
    <t>Amilasa 2485 tests 7x355 en ADVIA 1200 /1800</t>
  </si>
  <si>
    <t>Amilasa Pancreática  910 tests 7x130 en ADVIA 1200 / 1800</t>
  </si>
  <si>
    <t>Amonio  200 tests  2x100 en ADVIA 1200 /1800</t>
  </si>
  <si>
    <t>Apolipoproteina B (APO B) 170  tests 2x 85 en ADVIA 1200/ 1800</t>
  </si>
  <si>
    <t>ASO_2  200 tests 2x100 en ADVIA 1200/ 1800</t>
  </si>
  <si>
    <t>AST (GOT) 2520 tests 7x360 en ADVIA 1200 / 1800</t>
  </si>
  <si>
    <t>AST (GOT) 4020 tests 6x670 en ADVIA 1200/ 1800</t>
  </si>
  <si>
    <t>Barbituricos en Suero  (sBRB) 400 tests en ADVIA 1200  /1800</t>
  </si>
  <si>
    <t>Benzodiacepinas en Suero  (sBNZ) 400 tests en ADVIA 1200 /1800</t>
  </si>
  <si>
    <t>Bilirrubina Directa2 520 tests 4x130 en ADVIA 1200/ 1800</t>
  </si>
  <si>
    <t>Bilirrubina Total 2 1424 tests 4x356 en ADVIA 1200 / 1800</t>
  </si>
  <si>
    <t>C3  200 tests 2x100 en ADVIA 1200  / 1800</t>
  </si>
  <si>
    <t>C4 200 tests 2x100 en ADVIA 1200 / 1800</t>
  </si>
  <si>
    <t>Calcio 2 (CPC - Cresolftaleína ) 2700 tests ADVIA 1200 / 1800</t>
  </si>
  <si>
    <t>Calcio 2 2030 tests 7x290 (2030 tests) en ADVIA 1800</t>
  </si>
  <si>
    <t>Capacidad total de fijación del hierro (TIBC) 400 tests 4x100 en ADVIA 1800</t>
  </si>
  <si>
    <t>Carbamacepina_2 (CARB)  400 tests 4x100 en ADVIA 1200 / 1800</t>
  </si>
  <si>
    <t xml:space="preserve">Cistatina C ( marcador de disfuncion renal ) 400 tests 4x100 Advia 1200 /1800 </t>
  </si>
  <si>
    <t>CK NAC 980 tests 7x140 en ADVIA 1200 / 1800</t>
  </si>
  <si>
    <t>Colesterol_2 2450 tests 7x350 en ADVIA / 1800</t>
  </si>
  <si>
    <t>Colinesterasa 480 tests 4x120 en ADVIA  1800</t>
  </si>
  <si>
    <t xml:space="preserve">Creatinina (enzimático_2) 1240 tests  ADVIA 1200 / 1800  </t>
  </si>
  <si>
    <t>Digoxina  800 tests 4x200  en ADVIA 1200 / 1800</t>
  </si>
  <si>
    <t>Dióxido de carbono líquido 1200 tests 4x300 en ADVIA 1200 / 1800</t>
  </si>
  <si>
    <t>Factor Reumatoideo  200 tests  2x100 en ADVIA 1200 / 1800</t>
  </si>
  <si>
    <t>Fenobarbital_2 400 tests 4x100  en ADVIA 1200 / 1800  ( Usa Calibrador Durg I 10376770)</t>
  </si>
  <si>
    <t>Fenitoina_2 en ADVIA 400 tests 1200 /1800 ( Usa Calibrador Durg I 10376770)</t>
  </si>
  <si>
    <t>Fosfatasa Alcalina AMP 2450 tests 7x350 (2450 tests) en ADVIA 1800</t>
  </si>
  <si>
    <t>Fosfatasa Alcalina DEA 1420 tests 4x355 en ADVIA  1800</t>
  </si>
  <si>
    <t>Fósforo Inorgánico  2506 tests 7x358 en ADVIA 1200 /1800</t>
  </si>
  <si>
    <t>Fósforo Inorgánico 4020 tests 6x670 en ADVIA 1200 / 1800</t>
  </si>
  <si>
    <t>Fructosamina 200 tests ADVIA 1800</t>
  </si>
  <si>
    <t>Gamma-GT 980 tests 7x140 en ADVIA 1200 / 1800</t>
  </si>
  <si>
    <t>Haptoglobina (HAPT) 540 tests 3x180 en ADVIA 1200 / 1800</t>
  </si>
  <si>
    <t>HDL-Colesterol Directo 1304 tests 4x326 en ADVIA 1200 /1800</t>
  </si>
  <si>
    <t>Hemogobin A1c_3 Nueva 160 tests ADVIA 1200 /  1800 con Pretratamiento o Automatizada</t>
  </si>
  <si>
    <t>Hierro 2  1015 tests 7x145 en ADVIA 1200 / 1800</t>
  </si>
  <si>
    <t>IgA2  375 tests 5x 75 en ADVIA 1200 / 1800</t>
  </si>
  <si>
    <t>IgG2   360 tests 4x 90 en ADVIA 1200 / 1800</t>
  </si>
  <si>
    <t>IgM2 360 tests 4x 90 en ADVIA 1200 /1800</t>
  </si>
  <si>
    <t>Lactato  300 tests  3x100 en ADVIA 1200 / 1800</t>
  </si>
  <si>
    <t>LDH (L-P) 1918 tests 7x274 en ADVIA 1200 / 1800</t>
  </si>
  <si>
    <t>LDH (L-P) 4020 tests 6x670 en ADVIA 1200 /1800</t>
  </si>
  <si>
    <t>LDH (P-L) 1790 tests 5x 358 en ADVIA 1200 / 1800</t>
  </si>
  <si>
    <t>LDL-Colesterol 752 tests 4x188 en ADVIA 1200 / 1800</t>
  </si>
  <si>
    <t>Lipasa 640 tests 4x160 en ADVIA 1200 / 1800</t>
  </si>
  <si>
    <t>Lipoproteína (a) Lp (a) 200 tests 2x100  en ADVIA 1200 / 1800</t>
  </si>
  <si>
    <t>Litio (LITH) 200 tests 2x100 en ADVIA 1200 / 1800</t>
  </si>
  <si>
    <t>Magnesio  980 tests 7x140 en ADVIA 1200 /1800</t>
  </si>
  <si>
    <t>MicroAlbumina (uALB) 420 tests 4x105 en ADVIA 1800</t>
  </si>
  <si>
    <t>Myoglobina 200 tests 2x 100 en ADVIA 1200 / 1800</t>
  </si>
  <si>
    <t>Paracetamol (ACET) 600 tests 4x150 en ADVIA 1200 / 1800</t>
  </si>
  <si>
    <t>PCR_2  1000 tests 4x250 en ADVIA 1200 / 1800</t>
  </si>
  <si>
    <t>PCRwr Amplio Rango  440 tests 2x220 en ADVIA 1200 / 1800</t>
  </si>
  <si>
    <t>Prealbumina  200 tests 2x100 en ADVIA 1200 / 1800</t>
  </si>
  <si>
    <t>Proteínas Totales  3400 tests 4x850 en ADVIA 1800</t>
  </si>
  <si>
    <t>Proteínas Urinarias_2  776 tests 4x194   en ADVIA 1200 / 1800</t>
  </si>
  <si>
    <t>Salicilato (SAL)  600 tests 4x150 en ADVIA 1200 / 1800</t>
  </si>
  <si>
    <t>Teofilina_2 400 tests  en ADVIA 1200 / 1800  ( Usa Calibrador Durg I 10376770)</t>
  </si>
  <si>
    <t>Tobramicina (TOB) 400 tests 4x100 en ADVIA 1200 /1800</t>
  </si>
  <si>
    <t>Transferrina  440 tests 4x110 en ADVIA 1200 / 1800</t>
  </si>
  <si>
    <t>Trigliceridos_2  tests 4x358 en ADVIA 1800</t>
  </si>
  <si>
    <t>Urea  4020 tests 6x670 en ADVIA 1200 / 1800</t>
  </si>
  <si>
    <t xml:space="preserve">Vancomicina_2 (VANC) 200 tests 2x100 en ADVIA 1200 /1800 </t>
  </si>
  <si>
    <t xml:space="preserve">Bili Total_2 2688 tests 4x672 en Advia 1200/1800 </t>
  </si>
  <si>
    <t xml:space="preserve">Gluc Hexo 3960 tests ADVIA 1200 / 1800 </t>
  </si>
  <si>
    <t xml:space="preserve">Plasmaproteinas Calibrador 4 x 1 ml ( para Alfa 1 Glicoprot Acida Sentinel) </t>
  </si>
  <si>
    <t>CHK  (120 tests/box ( para testeo del fotometro )</t>
  </si>
  <si>
    <t xml:space="preserve">Proteinas Espec Calibrador 2x5x1 ml  ( para IgG /IgM / IgA / C3 / C4 / Transferrrina ) </t>
  </si>
  <si>
    <t>Enzyme I Calibrador o LDI ( Lactato deshidrogenasa ) Calibrador</t>
  </si>
  <si>
    <t xml:space="preserve">Enzyme Verifier 2x3x2ml ( AMY / GGT ) </t>
  </si>
  <si>
    <t xml:space="preserve">CHEM II Calibrador  2x3x2ml ( MG /FOSF/ TGL ) </t>
  </si>
  <si>
    <t>Drug Calibrador  2x5x3 ml ( DGNA /LI /PHNO/ PTN / THEO )</t>
  </si>
  <si>
    <t xml:space="preserve">Drug Calibrador II  2x5x5 ml ( ACTM /CARBA/ DGTX / GENT/ LIDO / NAPA / PROC / TOBR /VALP /VANC ) </t>
  </si>
  <si>
    <t xml:space="preserve">Enzyme Diluent  10x10ml ( Diluyente para enzimas ) </t>
  </si>
  <si>
    <t>Metabolitos de Cocaína (COCA_2) 760 tests 4x 190</t>
  </si>
  <si>
    <t>Cannabis_2(THC_2) Marihuana 760 tests 4x 190</t>
  </si>
  <si>
    <t xml:space="preserve">Ecstasy (XTC) 760 tests 4x 190             </t>
  </si>
  <si>
    <t xml:space="preserve">Metadona_2 (MDN_2) 760 tests 4x 190 </t>
  </si>
  <si>
    <t xml:space="preserve">Propoxifeno_2 (PPX_2)  760 tests 4x 190 </t>
  </si>
  <si>
    <t xml:space="preserve">Phencyclidine_2 (PCP_2) 760 tests 4x 190 </t>
  </si>
  <si>
    <t xml:space="preserve">Amphetamines_2 (AMPH_2) 760 tests 4x 190  </t>
  </si>
  <si>
    <t xml:space="preserve">Barbiturate_2 (BARB_2) 760 tests 4x 190 </t>
  </si>
  <si>
    <t xml:space="preserve">Benzodiazepine_2 760 tests 4x 190 (BENZ_2) </t>
  </si>
  <si>
    <t xml:space="preserve">Opiate_2 (OP_2) 760 tests 4x 190  </t>
  </si>
  <si>
    <t>Creatinina Enzimatica ( EZCREAT) 336 tests</t>
  </si>
  <si>
    <t>Familia ADVIA Chemistry - ADVIA 1200 - ADVIA 1800</t>
  </si>
  <si>
    <t xml:space="preserve">Adaptadores p/contenedores de 20ml a 70 ml (20 x pkg) </t>
  </si>
  <si>
    <t>Adaptadores p/contenedores de 40ml a 70 ml (20 x pkg)</t>
  </si>
  <si>
    <t xml:space="preserve">Adaptadores p/contenedores de 20 a 40 ml (20 x pkg) </t>
  </si>
  <si>
    <t>Centaur CP APW2 (Testosterona / estradiol)</t>
  </si>
  <si>
    <t xml:space="preserve">CHEM I Calibrador 2X3X2ml (UREA / CA /CREA /CRE2 / EZCREA/ GLUC/ LA /URCA) </t>
  </si>
  <si>
    <t xml:space="preserve">Sifilis QC </t>
  </si>
  <si>
    <t>ADVIA 360 3P Lyse - Hematology - RGT - 900 Tests (1L)</t>
  </si>
  <si>
    <t>ADVIA 360 Cleaner Hematology Cons 1L</t>
  </si>
  <si>
    <t>ADVIA 360 Hematology Control 3-Level 6x3mL</t>
  </si>
  <si>
    <t>ADVIA 360</t>
  </si>
  <si>
    <t>ADVIA 560 Lyse 5P Hematology RGT 900 Tests (5L)</t>
  </si>
  <si>
    <t>ADVIA 560 Lyse-2 Hematology Cons 1L</t>
  </si>
  <si>
    <t>ADVIA 560 hard clean Hematology Cons 100mL</t>
  </si>
  <si>
    <t>ADVIA 560 Hematology Control 3-Level 6x3mL</t>
  </si>
  <si>
    <t>ADVIA 560</t>
  </si>
  <si>
    <t>ADVIA 360/560 Diluent Hematoloy Cons 20L</t>
  </si>
  <si>
    <t>ADVIA 360/560 Calibrator Hematology 2x3mL</t>
  </si>
  <si>
    <t>Advia 360 / 560 - Insumos compartidos</t>
  </si>
  <si>
    <t>ADVIA 360 Instrument</t>
  </si>
  <si>
    <t>ADVIA 560 Instrument</t>
  </si>
  <si>
    <t xml:space="preserve">ADVIA 560 autoloader  </t>
  </si>
  <si>
    <t>ADVIA 360/560 External Barcode Reader</t>
  </si>
  <si>
    <t>CONTROLES ADVIA 360</t>
  </si>
  <si>
    <t>CONTROLES ADVIA 560</t>
  </si>
  <si>
    <t>Creatinina_2 4020 tests 6x670 en ADVIA 1200 / 1800</t>
  </si>
  <si>
    <t xml:space="preserve">Ammonio (AMM) 120 tests </t>
  </si>
  <si>
    <t xml:space="preserve">Cratinina ( CRE 2) 480 tests  </t>
  </si>
  <si>
    <t xml:space="preserve">Fosforo ( PHOS 2) 480 tests </t>
  </si>
  <si>
    <t>N Acetil Procainamida (NAPA) 80 tests</t>
  </si>
  <si>
    <t>Procainamida (PROC) 80 tests</t>
  </si>
  <si>
    <t xml:space="preserve">Lidocaina (LIDO) 80 tests </t>
  </si>
  <si>
    <t xml:space="preserve">Metotrexato Syva (MTX) 100 tests-  Incluye Calibradores-Requiere Flex vacios </t>
  </si>
  <si>
    <t xml:space="preserve">Tacrolimus (TACR) 80 tests  </t>
  </si>
  <si>
    <t xml:space="preserve">Teofilina (THEO) 80 tests </t>
  </si>
  <si>
    <t>Tobramacina (TOBR)  80 tests</t>
  </si>
  <si>
    <t>Transferrina (TRNF) 120 tests</t>
  </si>
  <si>
    <t xml:space="preserve">Vancomicina (VANC) 80 tests </t>
  </si>
  <si>
    <t xml:space="preserve">Gentamicina (GENT)  80 tests </t>
  </si>
  <si>
    <t xml:space="preserve">Hemoglobina Glicosilada Directa ( HA1C Directa)  120 tests - Incluye calibradores </t>
  </si>
  <si>
    <t>Magnesio (MG  120 tests</t>
  </si>
  <si>
    <t>Salicilato (SAL) 120 tests</t>
  </si>
  <si>
    <t>Sirolimus (SIRO) 320 tests</t>
  </si>
  <si>
    <t xml:space="preserve">CHEM III Calibrador 3X2,5 ml  ( para AMM 10711991 ) </t>
  </si>
  <si>
    <t>ETOH /ALC (Alcohol) Calibrador    2x4x1ml</t>
  </si>
  <si>
    <t xml:space="preserve">ETOH/ALC Alcohol Flex 80 Tests </t>
  </si>
  <si>
    <t>CHOL Colesterol Calibrador  2x3x1ml</t>
  </si>
  <si>
    <t>   10714028</t>
  </si>
  <si>
    <t xml:space="preserve">ALTI ( GPT modificada) 240 tests   </t>
  </si>
  <si>
    <t xml:space="preserve">Fosfatasa Alcalina ALPI ( ALP modificada)  240 tests  </t>
  </si>
  <si>
    <t>  10642445</t>
  </si>
  <si>
    <t>ApoA1 150 tests 2x 75 en ADVIA 1200 / 1800</t>
  </si>
  <si>
    <t>Amilasa 1225 tests 7x175 en ADVIA 1200 / 1800</t>
  </si>
  <si>
    <t xml:space="preserve">N LATEX FLC KAPPA (3 x 37 test)  </t>
  </si>
  <si>
    <t xml:space="preserve">N LATEX FLC LAMBDA (3 x 37 test) </t>
  </si>
  <si>
    <t xml:space="preserve">N FLC STANDARD SL  (3x1ml) </t>
  </si>
  <si>
    <t xml:space="preserve">N FLC SUPPLEMENTARY REAGENT 3x2,5ml </t>
  </si>
  <si>
    <t>10455823</t>
  </si>
  <si>
    <t xml:space="preserve">Diafragma Nozzle (3/pack) (Usar en caso de necesidad dado que viene incluido en el cuvette cartridge) </t>
  </si>
  <si>
    <t xml:space="preserve">STM ALIQUOT SEGMENT ( para uso con VersaCell ) </t>
  </si>
  <si>
    <t xml:space="preserve">STM PIPETTE TIPS (para uso con VersaCell) </t>
  </si>
  <si>
    <t>Si</t>
  </si>
  <si>
    <t>CLINITEK NOVUS  PRO 12 CASSETTE 450 (con relación de creatinina y proteinas)</t>
  </si>
  <si>
    <t>CLINITEK NOVUS CALIBRATOR</t>
  </si>
  <si>
    <t>CLINITEK NOVUS 10 CASSETTE x 450 Tests</t>
  </si>
  <si>
    <t>Clinitek Atlas Reagent Pack (1r X 490 Tests)</t>
  </si>
  <si>
    <t>No</t>
  </si>
  <si>
    <t>si</t>
  </si>
  <si>
    <t>CONTROLES Clinitek ATLAS y Clinitek NOVUS</t>
  </si>
  <si>
    <t>UROANÁLISIS / Clinitek ATLAS / Clinitek NOVUS</t>
  </si>
  <si>
    <t>CLINITEK NOVUS RINSE ADDITIVE</t>
  </si>
  <si>
    <t>Troponina I Turbo  100Tests</t>
  </si>
  <si>
    <t>Troponina I  100 tests</t>
  </si>
  <si>
    <t>Diluyente HCG y BHCG</t>
  </si>
  <si>
    <t>Diluyente para Ferritina</t>
  </si>
  <si>
    <t>Diluyente GI-MA (CA 19-9)</t>
  </si>
  <si>
    <t xml:space="preserve">Diluyente SHBG </t>
  </si>
  <si>
    <t xml:space="preserve">SLD Mini Copas p CS2000i (500 uni) </t>
  </si>
  <si>
    <t xml:space="preserve">Cubetas para Buffer p CS2000i (144 uni) </t>
  </si>
  <si>
    <t xml:space="preserve">Innovance ETP (Potencial de Trombina Endógena) solo para BCS y BCSXP </t>
  </si>
  <si>
    <t xml:space="preserve">Innovance von- Willebrand F Ac (Método automatizado) </t>
  </si>
  <si>
    <t xml:space="preserve">INNOVANCE Prot S libre   </t>
  </si>
  <si>
    <t xml:space="preserve">Innovance ETP standard  </t>
  </si>
  <si>
    <t xml:space="preserve">Innovance P2Y cartuchos x 20 determ  </t>
  </si>
  <si>
    <t>Berichrom-Protein C kit 3x10ml</t>
  </si>
  <si>
    <t>Protein S Ac kit 6x1ml</t>
  </si>
  <si>
    <t>Von Willebrand Antigen (Vwf Ag)  4x2ml</t>
  </si>
  <si>
    <t>Berichrom-Heparin kit 3x10ml</t>
  </si>
  <si>
    <t>Dimertest Latex 60 tests/kit</t>
  </si>
  <si>
    <t>INNOVANCE D-Dimer  150 tests/kit</t>
  </si>
  <si>
    <t>Protein C-Reagent kit 1x3ml</t>
  </si>
  <si>
    <t>ProC® Ac R (5 x 2 ml) Resistencia a la Proteína C</t>
  </si>
  <si>
    <t>Trigger Solution/solución activadora 3 x 11 ml</t>
  </si>
  <si>
    <t>Pt - Multi Calibrator  niveles 1 - 6</t>
  </si>
  <si>
    <t>Bc-Thrombin-Reagent kit 10x5ml</t>
  </si>
  <si>
    <r>
      <t>TSI kit</t>
    </r>
    <r>
      <rPr>
        <sz val="10"/>
        <color theme="1"/>
        <rFont val="Arial"/>
        <family val="2"/>
      </rPr>
      <t> 200 tests     </t>
    </r>
    <r>
      <rPr>
        <sz val="11"/>
        <color rgb="FF1F497D"/>
        <rFont val="Arial"/>
        <family val="2"/>
      </rPr>
      <t xml:space="preserve">               </t>
    </r>
  </si>
  <si>
    <t xml:space="preserve">MultiDiluyente 2  </t>
  </si>
  <si>
    <t>10483414</t>
  </si>
  <si>
    <t>10464523</t>
  </si>
  <si>
    <t>10464524</t>
  </si>
  <si>
    <t>10464338</t>
  </si>
  <si>
    <t>10464526</t>
  </si>
  <si>
    <t>10464525</t>
  </si>
  <si>
    <t>10463371</t>
  </si>
  <si>
    <t>10463370</t>
  </si>
  <si>
    <t xml:space="preserve">TESTS CON MODULO LOCI  </t>
  </si>
  <si>
    <t xml:space="preserve">CALIBRADORES PARA TESTS DE MODULO LOCI </t>
  </si>
  <si>
    <t>10463372</t>
  </si>
  <si>
    <t>10484354</t>
  </si>
  <si>
    <t>10464336</t>
  </si>
  <si>
    <t>En Proceso</t>
  </si>
  <si>
    <t xml:space="preserve">FOLA/VB12  Calibradr de Folato y Vitamina B12  (2 ml x 5 niv Líquido) </t>
  </si>
  <si>
    <t xml:space="preserve">FT4/TSHL/FT3  Calibrador e Free T4 , TSH y Free T3  (2 ml x 5 niv Líquido) </t>
  </si>
  <si>
    <t xml:space="preserve">TNI Calibrador de Troponina I  (2 ml x 5 niv Líquido Frozen) </t>
  </si>
  <si>
    <t xml:space="preserve">NTP/LNTP  Calibrador de N terminal Pro Brain Natriuretic Peptide  (1 ml x 5 niv Liquido Frozen) </t>
  </si>
  <si>
    <t>FT3 LOCI  120 tests</t>
  </si>
  <si>
    <t>FT4L LOCI  120 tests</t>
  </si>
  <si>
    <t xml:space="preserve">TSH LOCI  200 tests </t>
  </si>
  <si>
    <t>LNTP LOCI  ( N terminal Pro Brain Natriuretic Peptide)   72 tests (presentacion Chica)</t>
  </si>
  <si>
    <t xml:space="preserve">NTP LOCI  ( N terminal Pro Brain Natriuretic Peptide)   120 tests  ( presentacion grande) </t>
  </si>
  <si>
    <t xml:space="preserve">TNI  LOCI  Troponina I )  144 tests </t>
  </si>
  <si>
    <t>VB12  LOCI  ( Vitamina B12)  80 tests</t>
  </si>
  <si>
    <t xml:space="preserve">FOLA LOCI ( Folato )  80 tests </t>
  </si>
  <si>
    <t xml:space="preserve">Sample Probe  ( 3 agujas x kit) </t>
  </si>
  <si>
    <t xml:space="preserve">Reagent Probe  ( 2 agujas x kit) </t>
  </si>
  <si>
    <t xml:space="preserve">Liquichek Immunology Control Level 1  - 6 X 1 ML ( Trae valores para ASO y Cistatina C ) </t>
  </si>
  <si>
    <t xml:space="preserve">Liquichek Immunology Control Level 1  - 6 X 1 ML (Trae valores para ASO y Cistatina C ) </t>
  </si>
  <si>
    <t xml:space="preserve">Liquichek Immunology Control Level 1  - 6 X 1 ML( Trae valores para ASO y Cistatina C ) </t>
  </si>
  <si>
    <t>CONTROLES IMMULITE 1 / IMMULITE 1000</t>
  </si>
  <si>
    <t>CONTROLES IMMULITE 2000</t>
  </si>
  <si>
    <t xml:space="preserve">CONTROLES ADVIA CHEMISTRY </t>
  </si>
  <si>
    <t>Dimension RxL Max HM - Dimension Xpand HM - Dimension ExL</t>
  </si>
  <si>
    <t>CONTROLES DIMENSION</t>
  </si>
  <si>
    <t>Alergenos incluidos</t>
  </si>
  <si>
    <t>Otros</t>
  </si>
  <si>
    <t>Hemostasia</t>
  </si>
  <si>
    <t xml:space="preserve">CONTROLES </t>
  </si>
  <si>
    <t xml:space="preserve">HBsAgII 200 tests Advia Centaur XP </t>
  </si>
  <si>
    <t>TSH 100 tests Advia Centaur XP / CP</t>
  </si>
  <si>
    <t>TSH 500 tests Advia Centaur XP / CP</t>
  </si>
  <si>
    <t>TSH-3 ultra 100 tests Advia Centaur XP / CP</t>
  </si>
  <si>
    <t>TSH-3 ultra 500 tests Advia Centaur XP / CP</t>
  </si>
  <si>
    <t>T4 100 tests Advia Centaur XP / CP</t>
  </si>
  <si>
    <t>T4 500 tests Advia Centaur XP / CP</t>
  </si>
  <si>
    <t>T3 x 80 tests  Advia Centaur XP / CP</t>
  </si>
  <si>
    <t>T3 x 400 tests Advia Centaur XP / CP</t>
  </si>
  <si>
    <t>FT4 x 50 tests  Advia Centaur XP / CP</t>
  </si>
  <si>
    <t>FT4 x 250 tests  Advia Centaur XP / CP</t>
  </si>
  <si>
    <t>FT3 50 tests Advia Centaur XP / CP</t>
  </si>
  <si>
    <t>FT3 250 tests Advia Centaur XP / CP</t>
  </si>
  <si>
    <t>Anti-TPO 100 tests Advia Centaur XP / CP</t>
  </si>
  <si>
    <t>Anti-TPO 500 tests Advia Centaur XP / CP</t>
  </si>
  <si>
    <t>Anti-TG 100 tests Advia Centaur XP / CP</t>
  </si>
  <si>
    <t>Anti-TG 500 tests Advia Centaur XP / CP</t>
  </si>
  <si>
    <t>TUp  50 tests Advia Centaur XP / CP</t>
  </si>
  <si>
    <t>TUp  250 tests Advia Centaur XP / CP</t>
  </si>
  <si>
    <t>LH  60 tests Advia Centaur XP / CP</t>
  </si>
  <si>
    <t>LH  300 tests Advia Centaur XP / CP</t>
  </si>
  <si>
    <t>FSH  100 tests Advia Centaur XP / CP</t>
  </si>
  <si>
    <t>FSH  500 tests Advia Centaur XP / CP</t>
  </si>
  <si>
    <t>Prolactina  50 tests Advia Centaur XP / CP</t>
  </si>
  <si>
    <t>Prolactina  250 tests Advia Centaur XP / CP</t>
  </si>
  <si>
    <t>eEstradiol  x 100 Advia Centaur XP / CP</t>
  </si>
  <si>
    <t>eEstradiol x 500 Advia Centaur XP / CP</t>
  </si>
  <si>
    <t>Progesterona  50 tests Advia Centaur XP / CP</t>
  </si>
  <si>
    <t>Progesterona  250 tests Advia Centaur XP / CP</t>
  </si>
  <si>
    <t>Testosterona  50 tests Advia Centaur XP / CP</t>
  </si>
  <si>
    <t>Testosterona  250 tests Advia Centaur XP / CP</t>
  </si>
  <si>
    <t>HCG  50 tests Advia Centaur XP / CP</t>
  </si>
  <si>
    <t>HCG  250 tests Advia Centaur XP / CP</t>
  </si>
  <si>
    <t>PSA e  100 tests Advia Centaur XP / CP</t>
  </si>
  <si>
    <t>PSA e  500 tests Advia Centaur XP / CP</t>
  </si>
  <si>
    <t>PSA Complejado  100 tests Advia Centaur XP / CP</t>
  </si>
  <si>
    <t xml:space="preserve">Free PSA 50 tests Advia Centaur XP </t>
  </si>
  <si>
    <t>CA 19-9  50 tests Advia Centaur XP / CP</t>
  </si>
  <si>
    <t>CA 19-9  250 tests Advia Centaur XP / CP</t>
  </si>
  <si>
    <t>CA 15-3  100 tests Advia Centaur XP / CP</t>
  </si>
  <si>
    <t>CA 15-3  500 tests Advia Centaur XP / CP</t>
  </si>
  <si>
    <t>CA 125 II  100 tests Advia Centaur XP / CP</t>
  </si>
  <si>
    <t>CA 125 II  500 tests Advia Centaur XP / CP</t>
  </si>
  <si>
    <t>Her-2 Neu  50 tests Advia Centaur XP / CP</t>
  </si>
  <si>
    <t>CEA  100 tests Advia Centaur XP / CP</t>
  </si>
  <si>
    <t>CEA  500 tests Advia Centaur XP / CP</t>
  </si>
  <si>
    <t>AFP  100 tests Advia Centaur XP / CP</t>
  </si>
  <si>
    <t>AFP  500 tests Advia Centaur XP / CP</t>
  </si>
  <si>
    <t>VB12  100 tests Advia Centaur XP / CP</t>
  </si>
  <si>
    <t>VB12  500 tests Advia Centaur XP / CP</t>
  </si>
  <si>
    <t>Folato  100 tests Advia Centaur XP / CP</t>
  </si>
  <si>
    <t>Folato  500 tests Advia Centaur XP / CP</t>
  </si>
  <si>
    <t>Ferritina  50 tests Advia Centaur XP / CP</t>
  </si>
  <si>
    <t>Ferritina  250 tests Advia Centaur XP / CP</t>
  </si>
  <si>
    <t>BNP 100 tests Advia Centaur XP / CP</t>
  </si>
  <si>
    <t>CK MB  100 tests Advia Centaur XP / CP</t>
  </si>
  <si>
    <t>CK MB  500 tests Advia Centaur XP / CP</t>
  </si>
  <si>
    <t>TnI Ultra 100 tests Advia Centaur XP / CP</t>
  </si>
  <si>
    <t>TnI Ultra 500 tests Advia Centaur XP / CP</t>
  </si>
  <si>
    <t>Mioglobina  50 tests Advia Centaur XP / CP</t>
  </si>
  <si>
    <t>Mioglobina  250 tests Advia Centaur XP / CP</t>
  </si>
  <si>
    <t>Homocisteína  100 tests Advia Centaur XP / CP</t>
  </si>
  <si>
    <t>Homocisteína  500 tests Advia Centaur XP / CP</t>
  </si>
  <si>
    <t>Insulina  100 tests Advia Centaur XP / CP</t>
  </si>
  <si>
    <t>Peptido C  100 tests Advia Centaur XP / CP</t>
  </si>
  <si>
    <t>iPTH 100 tests Advia Centaur XP / CP</t>
  </si>
  <si>
    <t>iPTH 500 tests Advia Centaur XP / CP</t>
  </si>
  <si>
    <t>DHEA SO4 50 tests Advia Centaur XP / CP</t>
  </si>
  <si>
    <t xml:space="preserve">Vitamin D 500 tests Estandarizada Advia Centaur XP </t>
  </si>
  <si>
    <t xml:space="preserve">Vitamin D 100 tests Estandarizada Advia Centaur XP </t>
  </si>
  <si>
    <t>IgE  50 tests Advia Centaur XP / CP</t>
  </si>
  <si>
    <t>IgE  250 tests Advia Centaur XP / CP</t>
  </si>
  <si>
    <t>Enhanced Cortisol  50 tests Advia Centaur XP / CP</t>
  </si>
  <si>
    <t>Enhanced Cortisol  250 tests Advia Centaur XP / CP</t>
  </si>
  <si>
    <t>SHBG 50 tests Advia Centaur XP / CP</t>
  </si>
  <si>
    <t>Carbamazepina  50 tests Advia Centaur XP / CP</t>
  </si>
  <si>
    <t>Carbamazepina  250 tests Advia Centaur XP / CP</t>
  </si>
  <si>
    <t>Fenobarbital  50 tests Advia Centaur XP / CP</t>
  </si>
  <si>
    <t>Fenitoína  50 tests Advia Centaur XP / CP</t>
  </si>
  <si>
    <t>Fenitoína  250 tests Advia Centaur XP / CP</t>
  </si>
  <si>
    <t>Digoxina  50 tests Advia Centaur XP / CP</t>
  </si>
  <si>
    <t>Digoxina  250 tests Advia Centaur XP / CP</t>
  </si>
  <si>
    <t>Digitoxina  50 tests Advia Centaur XP / CP</t>
  </si>
  <si>
    <t>Digitoxina  250 tests Advia Centaur XP / CP</t>
  </si>
  <si>
    <t>Gentamicina  50 tests Advia Centaur XP / CP</t>
  </si>
  <si>
    <t>Teofilina  100  tests Advia Centaur XP / CP</t>
  </si>
  <si>
    <t>Teofilina   500  tests Advia Centaur XP / CP</t>
  </si>
  <si>
    <t>Acido Valproico  50  tests Advia Centaur XP / CP</t>
  </si>
  <si>
    <t>Acido Valproico  250  tests Advia Centaur XP / CP</t>
  </si>
  <si>
    <t>Vancomicina 50 tests Advia Centaur XP / CP</t>
  </si>
  <si>
    <t>Procalcitonina 100 tests Advia Centaur XP / CP</t>
  </si>
  <si>
    <t>EHIV 200 tests Advia Centaur XP / CP</t>
  </si>
  <si>
    <t>cHIV(XUS) Advia Centaur  XP / CP 100t</t>
  </si>
  <si>
    <t>HCV 200 tests Advia Centaur XP / CP</t>
  </si>
  <si>
    <t>HBsAg 200 tests Advia Centaur CP</t>
  </si>
  <si>
    <t>HBsAg Confirmatorio Advia Centaur XP / CP</t>
  </si>
  <si>
    <t>Anti-HBs2 200 tests Advia Centaur XP / CP</t>
  </si>
  <si>
    <t>Anti-HBc 200 tests Advia Centaur XP / CP</t>
  </si>
  <si>
    <t>IgM anti-HBc 100 tests Advia Centaur XP / CP</t>
  </si>
  <si>
    <t xml:space="preserve">aHBe 50 tests Advia Centaur XP </t>
  </si>
  <si>
    <t xml:space="preserve">HBeAg  50 tests  Advia Centaur XP </t>
  </si>
  <si>
    <t>Anti-HVA 100 tests Advia Centaur XP / CP</t>
  </si>
  <si>
    <t>IgM anti-HVA 100 tests Advia Centaur XP / CP</t>
  </si>
  <si>
    <t>Sifilis Advia Centaur XP / CP 200T</t>
  </si>
  <si>
    <t>Rubeola IgG  100 tests Advia Centaur XP / CP</t>
  </si>
  <si>
    <t>Rubeola IgM  50 tests Advia Centaur XP / CP</t>
  </si>
  <si>
    <t>Toxoplasma IgG  100 tests Advia Centaur XP / CP</t>
  </si>
  <si>
    <t xml:space="preserve">Toxoplasma IgM  50 tests Advia Centaur XP </t>
  </si>
  <si>
    <t>CALIBRADORES ADVIA CENTAUR XP / CP</t>
  </si>
  <si>
    <t>CONTROLES ADVIA CENTAUR XP / CP</t>
  </si>
  <si>
    <t xml:space="preserve">CONSUMIBLES ADVIA CENTAUR XP </t>
  </si>
  <si>
    <t>CONSUMIBLES COMUNES ADVIA CENTAUR XP/ CP</t>
  </si>
  <si>
    <t>ADVIA CENTAUR XP / CP</t>
  </si>
  <si>
    <t>Codigo SAP</t>
  </si>
  <si>
    <t xml:space="preserve">ADVIA 1800 </t>
  </si>
  <si>
    <t>ADVIA CENTAUR XPT</t>
  </si>
  <si>
    <t>11170841</t>
  </si>
  <si>
    <t>11170842</t>
  </si>
  <si>
    <t>11170843</t>
  </si>
  <si>
    <t>DIMENSION ExL 200</t>
  </si>
  <si>
    <t>10636928</t>
  </si>
  <si>
    <t>Versacell X3</t>
  </si>
  <si>
    <t>10793839</t>
  </si>
  <si>
    <t>10484765</t>
  </si>
  <si>
    <t>10494134</t>
  </si>
  <si>
    <t>Rapidpoint 500</t>
  </si>
  <si>
    <t>RP500 MCART LAC 750 TEST</t>
  </si>
  <si>
    <t>WASH/WASTE KIT 4 CARTRID</t>
  </si>
  <si>
    <t>Automatic QC cartridge</t>
  </si>
  <si>
    <t xml:space="preserve">Printer paper RL 1200 / RP500 </t>
  </si>
  <si>
    <t>Sampler Port capillary kit RL1200 &amp; RP500 (adaptador toma de muestra x 20 un) pack</t>
  </si>
  <si>
    <t>CART KIT REAGENT RLNG</t>
  </si>
  <si>
    <t xml:space="preserve">RL348 EX </t>
  </si>
  <si>
    <t xml:space="preserve">RP 500 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</si>
</sst>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\&quot;#,##0.00;[Red]&quot;\&quot;\-#,##0.00"/>
    <numFmt numFmtId="167" formatCode="&quot;$&quot;#,##0.00"/>
    <numFmt numFmtId="168" formatCode="&quot;$&quot;\ #,##0.00"/>
    <numFmt numFmtId="169" formatCode="_(* #,##0_);_(* \(#,##0\);_(* &quot;-&quot;??_);_(@_)"/>
    <numFmt numFmtId="170" formatCode="_(* #,##0.0_);_(* \(#,##0.0\);_(* &quot;-&quot;??_);_(@_)"/>
    <numFmt numFmtId="171" formatCode="_(* #,##0_);_(* \(#,##0\);_(* &quot;-&quot;?_);_(@_)"/>
    <numFmt numFmtId="172" formatCode="\$#,##0\ ;\(\$#,##0\)"/>
  </numFmts>
  <fonts count="39">
    <font>
      <sz val="10"/>
      <name val="ＭＳ 明朝"/>
      <charset val="128"/>
    </font>
    <font>
      <sz val="10"/>
      <color theme="1"/>
      <name val="Arial"/>
      <family val="2"/>
    </font>
    <font>
      <sz val="10"/>
      <name val="ＭＳ 明朝"/>
      <charset val="128"/>
    </font>
    <font>
      <sz val="10"/>
      <name val="ＭＳ 明朝"/>
      <charset val="128"/>
    </font>
    <font>
      <sz val="10"/>
      <color indexed="10"/>
      <name val="ＭＳ 明朝"/>
    </font>
    <font>
      <sz val="10"/>
      <color indexed="12"/>
      <name val="ＭＳ 明朝"/>
    </font>
    <font>
      <b/>
      <sz val="10"/>
      <name val="ＭＳ 明朝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23"/>
      <name val="ＭＳ 明朝"/>
    </font>
    <font>
      <sz val="10"/>
      <name val="ＭＳ 明朝"/>
    </font>
    <font>
      <i/>
      <sz val="10"/>
      <name val="ＭＳ 明朝"/>
    </font>
    <font>
      <b/>
      <i/>
      <sz val="10"/>
      <name val="ＭＳ 明朝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sz val="8"/>
      <name val="Arial"/>
      <family val="2"/>
    </font>
    <font>
      <sz val="8"/>
      <name val="ＭＳ 明朝"/>
      <charset val="128"/>
    </font>
    <font>
      <sz val="10"/>
      <name val="Siemens Sans"/>
    </font>
    <font>
      <b/>
      <sz val="10"/>
      <name val="Siemens Sans"/>
    </font>
    <font>
      <sz val="11"/>
      <name val="Siemens Sans"/>
    </font>
    <font>
      <sz val="11"/>
      <name val="Arial"/>
      <family val="2"/>
    </font>
    <font>
      <b/>
      <sz val="9"/>
      <color indexed="9"/>
      <name val="Siemens Sans"/>
    </font>
    <font>
      <sz val="10"/>
      <color indexed="10"/>
      <name val="Arial"/>
      <family val="2"/>
    </font>
    <font>
      <b/>
      <sz val="10"/>
      <color indexed="9"/>
      <name val="Siemens Sans"/>
    </font>
    <font>
      <sz val="10"/>
      <color indexed="9"/>
      <name val="Siemens Sans"/>
    </font>
    <font>
      <i/>
      <sz val="11"/>
      <name val="Siemens Sans"/>
    </font>
    <font>
      <sz val="10"/>
      <color rgb="FF000000"/>
      <name val="Siemens Sans"/>
    </font>
    <font>
      <sz val="11"/>
      <name val="Arial"/>
      <family val="2"/>
    </font>
    <font>
      <sz val="10"/>
      <color rgb="FF1F497D"/>
      <name val="Siemens Sans"/>
    </font>
    <font>
      <sz val="11"/>
      <color rgb="FF1F497D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</borders>
  <cellStyleXfs count="18">
    <xf numFmtId="0" fontId="0" fillId="0" borderId="0"/>
    <xf numFmtId="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0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2" applyNumberFormat="0" applyFont="0" applyFill="0" applyAlignment="0" applyProtection="0"/>
    <xf numFmtId="0" fontId="36" fillId="0" borderId="0"/>
    <xf numFmtId="0" fontId="29" fillId="0" borderId="0"/>
  </cellStyleXfs>
  <cellXfs count="46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0" fillId="4" borderId="0" xfId="0" applyFill="1"/>
    <xf numFmtId="0" fontId="6" fillId="4" borderId="3" xfId="0" applyFont="1" applyFill="1" applyBorder="1"/>
    <xf numFmtId="0" fontId="6" fillId="0" borderId="3" xfId="0" applyFont="1" applyBorder="1"/>
    <xf numFmtId="0" fontId="6" fillId="4" borderId="3" xfId="0" applyFont="1" applyFill="1" applyBorder="1" applyAlignment="1">
      <alignment horizontal="center"/>
    </xf>
    <xf numFmtId="0" fontId="6" fillId="0" borderId="3" xfId="0" quotePrefix="1" applyFont="1" applyBorder="1"/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/>
    <xf numFmtId="0" fontId="0" fillId="2" borderId="3" xfId="0" applyFill="1" applyBorder="1" applyAlignment="1">
      <alignment horizontal="center"/>
    </xf>
    <xf numFmtId="167" fontId="0" fillId="0" borderId="0" xfId="12" applyNumberFormat="1" applyFont="1"/>
    <xf numFmtId="167" fontId="0" fillId="0" borderId="0" xfId="0" applyNumberFormat="1"/>
    <xf numFmtId="0" fontId="6" fillId="7" borderId="0" xfId="0" applyFont="1" applyFill="1" applyBorder="1"/>
    <xf numFmtId="0" fontId="0" fillId="7" borderId="0" xfId="0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10" fillId="0" borderId="0" xfId="0" applyFont="1"/>
    <xf numFmtId="0" fontId="11" fillId="4" borderId="0" xfId="0" applyFont="1" applyFill="1"/>
    <xf numFmtId="0" fontId="11" fillId="0" borderId="0" xfId="0" applyFont="1" applyAlignment="1">
      <alignment horizontal="center"/>
    </xf>
    <xf numFmtId="0" fontId="11" fillId="2" borderId="0" xfId="0" applyFont="1" applyFill="1"/>
    <xf numFmtId="0" fontId="11" fillId="0" borderId="0" xfId="0" applyFont="1"/>
    <xf numFmtId="0" fontId="6" fillId="7" borderId="0" xfId="0" applyFont="1" applyFill="1"/>
    <xf numFmtId="167" fontId="0" fillId="4" borderId="0" xfId="0" applyNumberFormat="1" applyFill="1"/>
    <xf numFmtId="167" fontId="0" fillId="4" borderId="12" xfId="0" applyNumberFormat="1" applyFill="1" applyBorder="1"/>
    <xf numFmtId="167" fontId="6" fillId="4" borderId="13" xfId="0" applyNumberFormat="1" applyFont="1" applyFill="1" applyBorder="1"/>
    <xf numFmtId="0" fontId="6" fillId="4" borderId="14" xfId="0" applyFon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2" fontId="6" fillId="8" borderId="17" xfId="0" applyNumberFormat="1" applyFont="1" applyFill="1" applyBorder="1" applyAlignment="1">
      <alignment horizontal="center"/>
    </xf>
    <xf numFmtId="168" fontId="6" fillId="8" borderId="17" xfId="12" applyNumberFormat="1" applyFont="1" applyFill="1" applyBorder="1" applyAlignment="1">
      <alignment horizontal="center"/>
    </xf>
    <xf numFmtId="168" fontId="6" fillId="8" borderId="18" xfId="12" applyNumberFormat="1" applyFont="1" applyFill="1" applyBorder="1" applyAlignment="1">
      <alignment horizontal="center"/>
    </xf>
    <xf numFmtId="2" fontId="6" fillId="8" borderId="18" xfId="0" applyNumberFormat="1" applyFont="1" applyFill="1" applyBorder="1" applyAlignment="1">
      <alignment horizontal="center"/>
    </xf>
    <xf numFmtId="40" fontId="0" fillId="0" borderId="0" xfId="7" applyFont="1" applyAlignment="1">
      <alignment horizontal="center"/>
    </xf>
    <xf numFmtId="40" fontId="0" fillId="0" borderId="0" xfId="7" applyFont="1"/>
    <xf numFmtId="40" fontId="0" fillId="4" borderId="0" xfId="7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1" fontId="13" fillId="0" borderId="0" xfId="0" applyNumberFormat="1" applyFont="1"/>
    <xf numFmtId="1" fontId="13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/>
    <xf numFmtId="0" fontId="15" fillId="4" borderId="19" xfId="0" applyFont="1" applyFill="1" applyBorder="1"/>
    <xf numFmtId="0" fontId="15" fillId="4" borderId="20" xfId="0" applyFont="1" applyFill="1" applyBorder="1"/>
    <xf numFmtId="0" fontId="14" fillId="0" borderId="0" xfId="0" applyFont="1" applyFill="1" applyBorder="1"/>
    <xf numFmtId="0" fontId="14" fillId="0" borderId="0" xfId="0" applyFont="1" applyBorder="1"/>
    <xf numFmtId="0" fontId="14" fillId="0" borderId="8" xfId="0" applyFont="1" applyBorder="1"/>
    <xf numFmtId="0" fontId="15" fillId="0" borderId="20" xfId="0" applyFont="1" applyBorder="1"/>
    <xf numFmtId="0" fontId="13" fillId="2" borderId="21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14" fillId="0" borderId="7" xfId="0" applyFont="1" applyBorder="1"/>
    <xf numFmtId="0" fontId="17" fillId="0" borderId="0" xfId="0" applyFont="1" applyBorder="1" applyProtection="1">
      <protection hidden="1"/>
    </xf>
    <xf numFmtId="3" fontId="15" fillId="4" borderId="3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15" fillId="4" borderId="3" xfId="0" applyFont="1" applyFill="1" applyBorder="1" applyAlignment="1">
      <alignment horizontal="center"/>
    </xf>
    <xf numFmtId="0" fontId="13" fillId="4" borderId="8" xfId="0" applyFont="1" applyFill="1" applyBorder="1"/>
    <xf numFmtId="3" fontId="13" fillId="0" borderId="3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8" xfId="0" applyFont="1" applyBorder="1"/>
    <xf numFmtId="3" fontId="13" fillId="2" borderId="3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/>
    <xf numFmtId="169" fontId="13" fillId="4" borderId="3" xfId="10" applyNumberFormat="1" applyFont="1" applyFill="1" applyBorder="1" applyAlignment="1" applyProtection="1">
      <alignment horizontal="center"/>
      <protection hidden="1"/>
    </xf>
    <xf numFmtId="1" fontId="13" fillId="4" borderId="3" xfId="0" applyNumberFormat="1" applyFont="1" applyFill="1" applyBorder="1" applyAlignment="1" applyProtection="1">
      <alignment horizontal="center"/>
      <protection hidden="1"/>
    </xf>
    <xf numFmtId="1" fontId="13" fillId="4" borderId="0" xfId="0" applyNumberFormat="1" applyFont="1" applyFill="1" applyBorder="1" applyAlignment="1" applyProtection="1">
      <alignment horizontal="center"/>
      <protection hidden="1"/>
    </xf>
    <xf numFmtId="164" fontId="13" fillId="0" borderId="0" xfId="13" applyFont="1" applyBorder="1"/>
    <xf numFmtId="164" fontId="13" fillId="4" borderId="8" xfId="13" applyFont="1" applyFill="1" applyBorder="1"/>
    <xf numFmtId="0" fontId="14" fillId="2" borderId="0" xfId="0" applyFont="1" applyFill="1"/>
    <xf numFmtId="4" fontId="13" fillId="2" borderId="3" xfId="0" applyNumberFormat="1" applyFont="1" applyFill="1" applyBorder="1" applyAlignment="1" applyProtection="1">
      <alignment horizontal="center"/>
      <protection locked="0"/>
    </xf>
    <xf numFmtId="3" fontId="13" fillId="4" borderId="3" xfId="0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164" fontId="13" fillId="0" borderId="8" xfId="13" applyFont="1" applyFill="1" applyBorder="1"/>
    <xf numFmtId="0" fontId="15" fillId="0" borderId="20" xfId="0" quotePrefix="1" applyFont="1" applyBorder="1"/>
    <xf numFmtId="0" fontId="13" fillId="0" borderId="3" xfId="0" applyFont="1" applyFill="1" applyBorder="1"/>
    <xf numFmtId="0" fontId="13" fillId="4" borderId="3" xfId="0" applyFont="1" applyFill="1" applyBorder="1" applyAlignment="1" applyProtection="1">
      <alignment horizontal="center"/>
      <protection hidden="1"/>
    </xf>
    <xf numFmtId="0" fontId="15" fillId="0" borderId="22" xfId="0" applyFont="1" applyBorder="1"/>
    <xf numFmtId="164" fontId="13" fillId="0" borderId="8" xfId="13" applyFont="1" applyBorder="1"/>
    <xf numFmtId="0" fontId="15" fillId="0" borderId="7" xfId="0" applyFont="1" applyBorder="1"/>
    <xf numFmtId="3" fontId="13" fillId="0" borderId="0" xfId="0" applyNumberFormat="1" applyFont="1" applyBorder="1" applyAlignment="1">
      <alignment horizontal="center"/>
    </xf>
    <xf numFmtId="0" fontId="15" fillId="7" borderId="7" xfId="0" applyFont="1" applyFill="1" applyBorder="1"/>
    <xf numFmtId="3" fontId="13" fillId="7" borderId="0" xfId="0" applyNumberFormat="1" applyFont="1" applyFill="1" applyBorder="1" applyAlignment="1">
      <alignment horizontal="center"/>
    </xf>
    <xf numFmtId="0" fontId="13" fillId="7" borderId="0" xfId="0" applyFont="1" applyFill="1" applyBorder="1"/>
    <xf numFmtId="0" fontId="13" fillId="7" borderId="0" xfId="0" applyFont="1" applyFill="1" applyBorder="1" applyAlignment="1">
      <alignment horizontal="center"/>
    </xf>
    <xf numFmtId="164" fontId="16" fillId="4" borderId="8" xfId="13" applyFont="1" applyFill="1" applyBorder="1"/>
    <xf numFmtId="0" fontId="18" fillId="4" borderId="7" xfId="0" applyFont="1" applyFill="1" applyBorder="1"/>
    <xf numFmtId="3" fontId="18" fillId="0" borderId="0" xfId="0" applyNumberFormat="1" applyFont="1" applyBorder="1" applyAlignment="1">
      <alignment horizontal="center"/>
    </xf>
    <xf numFmtId="0" fontId="18" fillId="2" borderId="7" xfId="0" applyFont="1" applyFill="1" applyBorder="1"/>
    <xf numFmtId="0" fontId="18" fillId="0" borderId="7" xfId="0" applyFont="1" applyBorder="1"/>
    <xf numFmtId="3" fontId="18" fillId="0" borderId="0" xfId="0" applyNumberFormat="1" applyFont="1" applyBorder="1"/>
    <xf numFmtId="0" fontId="13" fillId="0" borderId="7" xfId="0" applyFont="1" applyBorder="1"/>
    <xf numFmtId="3" fontId="13" fillId="0" borderId="0" xfId="0" applyNumberFormat="1" applyFont="1" applyBorder="1"/>
    <xf numFmtId="0" fontId="19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7" borderId="9" xfId="0" applyFont="1" applyFill="1" applyBorder="1"/>
    <xf numFmtId="3" fontId="13" fillId="7" borderId="10" xfId="0" applyNumberFormat="1" applyFont="1" applyFill="1" applyBorder="1" applyAlignment="1">
      <alignment horizontal="center"/>
    </xf>
    <xf numFmtId="0" fontId="13" fillId="7" borderId="10" xfId="0" applyFont="1" applyFill="1" applyBorder="1"/>
    <xf numFmtId="0" fontId="13" fillId="7" borderId="10" xfId="0" applyFont="1" applyFill="1" applyBorder="1" applyAlignment="1">
      <alignment horizontal="center"/>
    </xf>
    <xf numFmtId="164" fontId="16" fillId="4" borderId="13" xfId="13" applyFont="1" applyFill="1" applyBorder="1"/>
    <xf numFmtId="0" fontId="15" fillId="0" borderId="20" xfId="0" applyFont="1" applyFill="1" applyBorder="1"/>
    <xf numFmtId="0" fontId="17" fillId="0" borderId="3" xfId="0" applyFont="1" applyFill="1" applyBorder="1" applyProtection="1">
      <protection hidden="1"/>
    </xf>
    <xf numFmtId="0" fontId="14" fillId="0" borderId="8" xfId="0" applyFont="1" applyFill="1" applyBorder="1"/>
    <xf numFmtId="3" fontId="13" fillId="0" borderId="0" xfId="0" applyNumberFormat="1" applyFont="1"/>
    <xf numFmtId="0" fontId="14" fillId="0" borderId="0" xfId="0" applyFont="1" applyProtection="1">
      <protection hidden="1"/>
    </xf>
    <xf numFmtId="0" fontId="15" fillId="0" borderId="20" xfId="0" applyFont="1" applyBorder="1" applyAlignment="1" applyProtection="1">
      <alignment wrapText="1"/>
      <protection hidden="1"/>
    </xf>
    <xf numFmtId="0" fontId="15" fillId="0" borderId="15" xfId="0" applyFont="1" applyBorder="1" applyAlignment="1" applyProtection="1">
      <alignment wrapText="1"/>
      <protection hidden="1"/>
    </xf>
    <xf numFmtId="0" fontId="15" fillId="0" borderId="23" xfId="0" applyFont="1" applyBorder="1" applyAlignment="1" applyProtection="1">
      <alignment wrapText="1"/>
      <protection hidden="1"/>
    </xf>
    <xf numFmtId="0" fontId="13" fillId="0" borderId="24" xfId="0" applyFont="1" applyBorder="1" applyAlignment="1" applyProtection="1">
      <alignment wrapText="1"/>
      <protection hidden="1"/>
    </xf>
    <xf numFmtId="0" fontId="13" fillId="0" borderId="25" xfId="0" applyFont="1" applyBorder="1" applyAlignment="1" applyProtection="1">
      <alignment wrapText="1"/>
      <protection hidden="1"/>
    </xf>
    <xf numFmtId="3" fontId="13" fillId="0" borderId="26" xfId="0" applyNumberFormat="1" applyFont="1" applyBorder="1" applyAlignment="1" applyProtection="1">
      <alignment wrapText="1"/>
      <protection hidden="1"/>
    </xf>
    <xf numFmtId="0" fontId="13" fillId="0" borderId="27" xfId="0" applyFont="1" applyBorder="1" applyAlignment="1" applyProtection="1">
      <alignment wrapText="1"/>
      <protection hidden="1"/>
    </xf>
    <xf numFmtId="3" fontId="13" fillId="0" borderId="28" xfId="0" applyNumberFormat="1" applyFont="1" applyBorder="1" applyAlignment="1" applyProtection="1">
      <alignment wrapText="1"/>
      <protection hidden="1"/>
    </xf>
    <xf numFmtId="0" fontId="13" fillId="0" borderId="29" xfId="0" applyFont="1" applyBorder="1" applyAlignment="1" applyProtection="1">
      <alignment wrapText="1"/>
      <protection hidden="1"/>
    </xf>
    <xf numFmtId="0" fontId="15" fillId="4" borderId="30" xfId="0" applyFont="1" applyFill="1" applyBorder="1" applyProtection="1">
      <protection hidden="1"/>
    </xf>
    <xf numFmtId="0" fontId="14" fillId="4" borderId="31" xfId="0" applyFont="1" applyFill="1" applyBorder="1" applyProtection="1">
      <protection hidden="1"/>
    </xf>
    <xf numFmtId="3" fontId="15" fillId="4" borderId="32" xfId="0" applyNumberFormat="1" applyFont="1" applyFill="1" applyBorder="1" applyProtection="1">
      <protection hidden="1"/>
    </xf>
    <xf numFmtId="0" fontId="15" fillId="0" borderId="20" xfId="0" applyFont="1" applyBorder="1" applyAlignment="1" applyProtection="1">
      <alignment horizontal="center" wrapText="1"/>
      <protection hidden="1"/>
    </xf>
    <xf numFmtId="0" fontId="15" fillId="0" borderId="15" xfId="0" applyFont="1" applyBorder="1" applyAlignment="1" applyProtection="1">
      <alignment horizontal="center" wrapText="1"/>
      <protection hidden="1"/>
    </xf>
    <xf numFmtId="0" fontId="15" fillId="0" borderId="23" xfId="0" applyFont="1" applyBorder="1" applyAlignment="1" applyProtection="1">
      <alignment horizontal="center" wrapText="1"/>
      <protection hidden="1"/>
    </xf>
    <xf numFmtId="0" fontId="15" fillId="4" borderId="33" xfId="0" applyFont="1" applyFill="1" applyBorder="1" applyProtection="1">
      <protection hidden="1"/>
    </xf>
    <xf numFmtId="0" fontId="14" fillId="4" borderId="34" xfId="0" applyFont="1" applyFill="1" applyBorder="1" applyProtection="1">
      <protection hidden="1"/>
    </xf>
    <xf numFmtId="3" fontId="15" fillId="4" borderId="35" xfId="0" applyNumberFormat="1" applyFont="1" applyFill="1" applyBorder="1" applyProtection="1">
      <protection hidden="1"/>
    </xf>
    <xf numFmtId="0" fontId="15" fillId="0" borderId="23" xfId="0" applyFont="1" applyBorder="1" applyAlignment="1" applyProtection="1">
      <alignment horizontal="center" vertical="top" wrapText="1"/>
      <protection hidden="1"/>
    </xf>
    <xf numFmtId="0" fontId="13" fillId="0" borderId="24" xfId="0" applyFont="1" applyBorder="1" applyAlignment="1" applyProtection="1">
      <alignment vertical="top" wrapText="1"/>
      <protection hidden="1"/>
    </xf>
    <xf numFmtId="0" fontId="13" fillId="6" borderId="26" xfId="0" applyFont="1" applyFill="1" applyBorder="1" applyAlignment="1" applyProtection="1">
      <alignment wrapText="1"/>
      <protection hidden="1"/>
    </xf>
    <xf numFmtId="0" fontId="13" fillId="0" borderId="26" xfId="0" applyFont="1" applyBorder="1" applyAlignment="1" applyProtection="1">
      <alignment wrapText="1"/>
      <protection hidden="1"/>
    </xf>
    <xf numFmtId="0" fontId="13" fillId="0" borderId="27" xfId="0" applyFont="1" applyBorder="1" applyAlignment="1" applyProtection="1">
      <alignment vertical="top" wrapText="1"/>
      <protection hidden="1"/>
    </xf>
    <xf numFmtId="3" fontId="13" fillId="0" borderId="29" xfId="0" applyNumberFormat="1" applyFont="1" applyBorder="1" applyAlignment="1" applyProtection="1">
      <alignment wrapText="1"/>
      <protection hidden="1"/>
    </xf>
    <xf numFmtId="0" fontId="15" fillId="4" borderId="30" xfId="0" applyFont="1" applyFill="1" applyBorder="1" applyAlignment="1" applyProtection="1">
      <alignment vertical="top" wrapText="1"/>
      <protection hidden="1"/>
    </xf>
    <xf numFmtId="0" fontId="13" fillId="4" borderId="36" xfId="0" applyFont="1" applyFill="1" applyBorder="1" applyAlignment="1" applyProtection="1">
      <alignment wrapText="1"/>
      <protection hidden="1"/>
    </xf>
    <xf numFmtId="0" fontId="15" fillId="4" borderId="11" xfId="0" applyFont="1" applyFill="1" applyBorder="1" applyAlignment="1" applyProtection="1">
      <alignment wrapText="1"/>
      <protection hidden="1"/>
    </xf>
    <xf numFmtId="0" fontId="13" fillId="0" borderId="25" xfId="0" applyFont="1" applyBorder="1" applyAlignment="1" applyProtection="1">
      <alignment horizontal="right" wrapText="1"/>
      <protection hidden="1"/>
    </xf>
    <xf numFmtId="0" fontId="13" fillId="6" borderId="26" xfId="0" applyFont="1" applyFill="1" applyBorder="1" applyAlignment="1" applyProtection="1">
      <alignment horizontal="right" wrapText="1"/>
      <protection hidden="1"/>
    </xf>
    <xf numFmtId="0" fontId="13" fillId="0" borderId="37" xfId="0" applyFont="1" applyBorder="1" applyAlignment="1" applyProtection="1">
      <alignment wrapText="1"/>
      <protection hidden="1"/>
    </xf>
    <xf numFmtId="0" fontId="13" fillId="0" borderId="33" xfId="0" applyFont="1" applyBorder="1" applyAlignment="1" applyProtection="1">
      <alignment wrapText="1"/>
      <protection hidden="1"/>
    </xf>
    <xf numFmtId="0" fontId="13" fillId="3" borderId="33" xfId="0" applyFont="1" applyFill="1" applyBorder="1" applyAlignment="1" applyProtection="1">
      <alignment horizontal="right" wrapText="1"/>
      <protection hidden="1"/>
    </xf>
    <xf numFmtId="169" fontId="13" fillId="6" borderId="34" xfId="10" applyNumberFormat="1" applyFont="1" applyFill="1" applyBorder="1" applyAlignment="1" applyProtection="1">
      <alignment horizontal="center" wrapText="1"/>
      <protection hidden="1"/>
    </xf>
    <xf numFmtId="169" fontId="13" fillId="0" borderId="35" xfId="10" applyNumberFormat="1" applyFont="1" applyBorder="1" applyAlignment="1" applyProtection="1">
      <alignment horizontal="right" wrapText="1"/>
      <protection hidden="1"/>
    </xf>
    <xf numFmtId="0" fontId="13" fillId="0" borderId="20" xfId="0" applyFont="1" applyBorder="1" applyAlignment="1" applyProtection="1">
      <alignment wrapText="1"/>
      <protection hidden="1"/>
    </xf>
    <xf numFmtId="0" fontId="13" fillId="6" borderId="3" xfId="0" applyFont="1" applyFill="1" applyBorder="1" applyAlignment="1" applyProtection="1">
      <alignment horizontal="center" wrapText="1"/>
      <protection hidden="1"/>
    </xf>
    <xf numFmtId="3" fontId="13" fillId="0" borderId="38" xfId="0" applyNumberFormat="1" applyFont="1" applyBorder="1" applyAlignment="1" applyProtection="1">
      <alignment horizontal="right" wrapText="1"/>
      <protection hidden="1"/>
    </xf>
    <xf numFmtId="0" fontId="13" fillId="6" borderId="39" xfId="0" applyFont="1" applyFill="1" applyBorder="1" applyAlignment="1" applyProtection="1">
      <alignment horizontal="center" wrapText="1"/>
      <protection hidden="1"/>
    </xf>
    <xf numFmtId="3" fontId="13" fillId="0" borderId="40" xfId="10" applyNumberFormat="1" applyFont="1" applyBorder="1" applyAlignment="1" applyProtection="1">
      <alignment horizontal="right" wrapText="1"/>
      <protection hidden="1"/>
    </xf>
    <xf numFmtId="0" fontId="13" fillId="3" borderId="7" xfId="0" applyFont="1" applyFill="1" applyBorder="1" applyAlignment="1" applyProtection="1">
      <alignment horizontal="right" wrapText="1"/>
      <protection hidden="1"/>
    </xf>
    <xf numFmtId="0" fontId="13" fillId="6" borderId="0" xfId="0" applyFont="1" applyFill="1" applyBorder="1" applyAlignment="1" applyProtection="1">
      <alignment horizontal="center" wrapText="1"/>
      <protection hidden="1"/>
    </xf>
    <xf numFmtId="3" fontId="13" fillId="0" borderId="8" xfId="10" applyNumberFormat="1" applyFont="1" applyBorder="1" applyAlignment="1" applyProtection="1">
      <alignment horizontal="right" wrapText="1"/>
      <protection hidden="1"/>
    </xf>
    <xf numFmtId="0" fontId="15" fillId="4" borderId="9" xfId="0" applyFont="1" applyFill="1" applyBorder="1" applyProtection="1">
      <protection hidden="1"/>
    </xf>
    <xf numFmtId="3" fontId="14" fillId="4" borderId="10" xfId="0" applyNumberFormat="1" applyFont="1" applyFill="1" applyBorder="1" applyProtection="1">
      <protection hidden="1"/>
    </xf>
    <xf numFmtId="169" fontId="15" fillId="4" borderId="11" xfId="10" applyNumberFormat="1" applyFont="1" applyFill="1" applyBorder="1" applyProtection="1">
      <protection hidden="1"/>
    </xf>
    <xf numFmtId="3" fontId="14" fillId="0" borderId="0" xfId="0" applyNumberFormat="1" applyFont="1" applyFill="1" applyBorder="1" applyProtection="1">
      <protection hidden="1"/>
    </xf>
    <xf numFmtId="169" fontId="15" fillId="0" borderId="0" xfId="10" applyNumberFormat="1" applyFont="1" applyFill="1" applyBorder="1" applyProtection="1">
      <protection hidden="1"/>
    </xf>
    <xf numFmtId="169" fontId="13" fillId="0" borderId="26" xfId="10" applyNumberFormat="1" applyFont="1" applyBorder="1" applyAlignment="1" applyProtection="1">
      <alignment wrapText="1"/>
      <protection hidden="1"/>
    </xf>
    <xf numFmtId="0" fontId="13" fillId="0" borderId="41" xfId="0" applyFont="1" applyBorder="1" applyAlignment="1" applyProtection="1">
      <alignment wrapText="1"/>
      <protection hidden="1"/>
    </xf>
    <xf numFmtId="169" fontId="13" fillId="0" borderId="8" xfId="10" applyNumberFormat="1" applyFont="1" applyBorder="1" applyAlignment="1" applyProtection="1">
      <alignment wrapText="1"/>
      <protection hidden="1"/>
    </xf>
    <xf numFmtId="0" fontId="13" fillId="6" borderId="3" xfId="0" applyFont="1" applyFill="1" applyBorder="1" applyAlignment="1" applyProtection="1">
      <alignment wrapText="1"/>
      <protection hidden="1"/>
    </xf>
    <xf numFmtId="169" fontId="13" fillId="0" borderId="38" xfId="10" applyNumberFormat="1" applyFont="1" applyBorder="1" applyAlignment="1" applyProtection="1">
      <alignment wrapText="1"/>
      <protection hidden="1"/>
    </xf>
    <xf numFmtId="0" fontId="13" fillId="0" borderId="27" xfId="0" applyFont="1" applyFill="1" applyBorder="1" applyAlignment="1" applyProtection="1">
      <alignment wrapText="1"/>
      <protection hidden="1"/>
    </xf>
    <xf numFmtId="0" fontId="14" fillId="6" borderId="39" xfId="0" applyFont="1" applyFill="1" applyBorder="1" applyProtection="1">
      <protection hidden="1"/>
    </xf>
    <xf numFmtId="0" fontId="14" fillId="6" borderId="34" xfId="0" applyFont="1" applyFill="1" applyBorder="1" applyProtection="1">
      <protection hidden="1"/>
    </xf>
    <xf numFmtId="3" fontId="13" fillId="0" borderId="35" xfId="10" applyNumberFormat="1" applyFont="1" applyBorder="1" applyAlignment="1" applyProtection="1">
      <alignment horizontal="right" wrapText="1"/>
      <protection hidden="1"/>
    </xf>
    <xf numFmtId="0" fontId="15" fillId="4" borderId="30" xfId="0" applyFont="1" applyFill="1" applyBorder="1" applyAlignment="1" applyProtection="1">
      <alignment wrapText="1"/>
      <protection hidden="1"/>
    </xf>
    <xf numFmtId="169" fontId="15" fillId="4" borderId="32" xfId="0" applyNumberFormat="1" applyFont="1" applyFill="1" applyBorder="1" applyProtection="1">
      <protection hidden="1"/>
    </xf>
    <xf numFmtId="165" fontId="13" fillId="0" borderId="21" xfId="10" applyFont="1" applyBorder="1" applyAlignment="1" applyProtection="1">
      <alignment horizontal="center" wrapText="1"/>
      <protection hidden="1"/>
    </xf>
    <xf numFmtId="170" fontId="13" fillId="0" borderId="42" xfId="10" applyNumberFormat="1" applyFont="1" applyBorder="1" applyAlignment="1" applyProtection="1">
      <alignment horizontal="center" wrapText="1"/>
      <protection hidden="1"/>
    </xf>
    <xf numFmtId="169" fontId="13" fillId="0" borderId="3" xfId="10" applyNumberFormat="1" applyFont="1" applyBorder="1" applyAlignment="1" applyProtection="1">
      <alignment horizontal="center" wrapText="1"/>
      <protection hidden="1"/>
    </xf>
    <xf numFmtId="169" fontId="13" fillId="0" borderId="38" xfId="10" applyNumberFormat="1" applyFont="1" applyBorder="1" applyAlignment="1" applyProtection="1">
      <alignment horizontal="center" wrapText="1"/>
      <protection hidden="1"/>
    </xf>
    <xf numFmtId="170" fontId="13" fillId="0" borderId="3" xfId="10" applyNumberFormat="1" applyFont="1" applyBorder="1" applyAlignment="1" applyProtection="1">
      <alignment horizontal="center" wrapText="1"/>
      <protection hidden="1"/>
    </xf>
    <xf numFmtId="0" fontId="13" fillId="0" borderId="3" xfId="0" applyFont="1" applyBorder="1" applyAlignment="1" applyProtection="1">
      <alignment wrapText="1"/>
      <protection hidden="1"/>
    </xf>
    <xf numFmtId="0" fontId="13" fillId="3" borderId="41" xfId="0" applyFont="1" applyFill="1" applyBorder="1" applyAlignment="1" applyProtection="1">
      <alignment horizontal="right" wrapText="1"/>
      <protection hidden="1"/>
    </xf>
    <xf numFmtId="170" fontId="13" fillId="0" borderId="34" xfId="10" applyNumberFormat="1" applyFont="1" applyBorder="1" applyAlignment="1" applyProtection="1">
      <alignment horizontal="center" wrapText="1"/>
      <protection hidden="1"/>
    </xf>
    <xf numFmtId="169" fontId="13" fillId="0" borderId="43" xfId="10" applyNumberFormat="1" applyFont="1" applyBorder="1" applyAlignment="1" applyProtection="1">
      <alignment horizontal="center" wrapText="1"/>
      <protection hidden="1"/>
    </xf>
    <xf numFmtId="165" fontId="13" fillId="0" borderId="34" xfId="10" applyFont="1" applyBorder="1" applyAlignment="1" applyProtection="1">
      <alignment horizontal="center" wrapText="1"/>
      <protection hidden="1"/>
    </xf>
    <xf numFmtId="169" fontId="13" fillId="0" borderId="35" xfId="10" applyNumberFormat="1" applyFont="1" applyBorder="1" applyAlignment="1" applyProtection="1">
      <alignment horizontal="center" wrapText="1"/>
      <protection hidden="1"/>
    </xf>
    <xf numFmtId="0" fontId="13" fillId="0" borderId="20" xfId="0" applyFont="1" applyBorder="1" applyAlignment="1" applyProtection="1">
      <alignment horizontal="center" wrapText="1"/>
      <protection hidden="1"/>
    </xf>
    <xf numFmtId="165" fontId="13" fillId="0" borderId="3" xfId="10" applyFont="1" applyBorder="1" applyAlignment="1" applyProtection="1">
      <alignment horizontal="center" wrapText="1"/>
      <protection hidden="1"/>
    </xf>
    <xf numFmtId="165" fontId="13" fillId="3" borderId="41" xfId="10" applyFont="1" applyFill="1" applyBorder="1" applyAlignment="1" applyProtection="1">
      <alignment horizontal="center" wrapText="1"/>
      <protection hidden="1"/>
    </xf>
    <xf numFmtId="169" fontId="13" fillId="0" borderId="8" xfId="10" applyNumberFormat="1" applyFont="1" applyBorder="1" applyAlignment="1" applyProtection="1">
      <alignment horizontal="center" wrapText="1"/>
      <protection hidden="1"/>
    </xf>
    <xf numFmtId="169" fontId="13" fillId="0" borderId="39" xfId="10" applyNumberFormat="1" applyFont="1" applyBorder="1" applyAlignment="1" applyProtection="1">
      <alignment horizontal="center" wrapText="1"/>
      <protection hidden="1"/>
    </xf>
    <xf numFmtId="169" fontId="13" fillId="0" borderId="40" xfId="0" applyNumberFormat="1" applyFont="1" applyBorder="1" applyAlignment="1" applyProtection="1">
      <alignment horizontal="center" wrapText="1"/>
      <protection hidden="1"/>
    </xf>
    <xf numFmtId="169" fontId="14" fillId="0" borderId="0" xfId="10" applyNumberFormat="1" applyProtection="1">
      <protection hidden="1"/>
    </xf>
    <xf numFmtId="0" fontId="15" fillId="4" borderId="24" xfId="0" applyFont="1" applyFill="1" applyBorder="1" applyAlignment="1" applyProtection="1">
      <alignment wrapText="1"/>
      <protection hidden="1"/>
    </xf>
    <xf numFmtId="169" fontId="13" fillId="4" borderId="44" xfId="10" applyNumberFormat="1" applyFont="1" applyFill="1" applyBorder="1" applyAlignment="1" applyProtection="1">
      <alignment horizontal="center" wrapText="1"/>
      <protection hidden="1"/>
    </xf>
    <xf numFmtId="169" fontId="15" fillId="4" borderId="45" xfId="0" applyNumberFormat="1" applyFont="1" applyFill="1" applyBorder="1" applyAlignment="1" applyProtection="1">
      <alignment horizontal="center" wrapText="1"/>
      <protection hidden="1"/>
    </xf>
    <xf numFmtId="0" fontId="13" fillId="0" borderId="20" xfId="0" applyFont="1" applyBorder="1" applyAlignment="1" applyProtection="1">
      <alignment horizontal="left" wrapText="1"/>
      <protection hidden="1"/>
    </xf>
    <xf numFmtId="170" fontId="13" fillId="0" borderId="3" xfId="10" applyNumberFormat="1" applyFont="1" applyBorder="1" applyAlignment="1" applyProtection="1">
      <alignment horizontal="left" wrapText="1"/>
      <protection hidden="1"/>
    </xf>
    <xf numFmtId="169" fontId="13" fillId="0" borderId="38" xfId="10" applyNumberFormat="1" applyFont="1" applyBorder="1" applyAlignment="1" applyProtection="1">
      <alignment horizontal="left" wrapText="1"/>
      <protection hidden="1"/>
    </xf>
    <xf numFmtId="170" fontId="13" fillId="0" borderId="25" xfId="10" applyNumberFormat="1" applyFont="1" applyBorder="1" applyAlignment="1" applyProtection="1">
      <alignment horizontal="center" wrapText="1"/>
      <protection hidden="1"/>
    </xf>
    <xf numFmtId="169" fontId="13" fillId="0" borderId="26" xfId="10" applyNumberFormat="1" applyFont="1" applyBorder="1" applyAlignment="1" applyProtection="1">
      <alignment horizontal="center" wrapText="1"/>
      <protection hidden="1"/>
    </xf>
    <xf numFmtId="0" fontId="13" fillId="3" borderId="24" xfId="0" applyFont="1" applyFill="1" applyBorder="1" applyAlignment="1" applyProtection="1">
      <alignment horizontal="right" wrapText="1"/>
      <protection hidden="1"/>
    </xf>
    <xf numFmtId="171" fontId="13" fillId="0" borderId="26" xfId="0" applyNumberFormat="1" applyFont="1" applyBorder="1" applyAlignment="1" applyProtection="1">
      <alignment horizontal="center" wrapText="1"/>
      <protection hidden="1"/>
    </xf>
    <xf numFmtId="170" fontId="13" fillId="3" borderId="25" xfId="10" applyNumberFormat="1" applyFont="1" applyFill="1" applyBorder="1" applyAlignment="1" applyProtection="1">
      <alignment horizontal="center" wrapText="1"/>
      <protection hidden="1"/>
    </xf>
    <xf numFmtId="169" fontId="13" fillId="0" borderId="28" xfId="10" applyNumberFormat="1" applyFont="1" applyBorder="1" applyAlignment="1" applyProtection="1">
      <alignment horizontal="center" wrapText="1"/>
      <protection hidden="1"/>
    </xf>
    <xf numFmtId="169" fontId="13" fillId="0" borderId="29" xfId="0" applyNumberFormat="1" applyFont="1" applyBorder="1" applyAlignment="1" applyProtection="1">
      <alignment horizontal="center" wrapText="1"/>
      <protection hidden="1"/>
    </xf>
    <xf numFmtId="0" fontId="14" fillId="4" borderId="10" xfId="0" applyFont="1" applyFill="1" applyBorder="1" applyProtection="1">
      <protection hidden="1"/>
    </xf>
    <xf numFmtId="171" fontId="15" fillId="4" borderId="11" xfId="0" applyNumberFormat="1" applyFont="1" applyFill="1" applyBorder="1" applyProtection="1">
      <protection hidden="1"/>
    </xf>
    <xf numFmtId="169" fontId="13" fillId="0" borderId="35" xfId="0" applyNumberFormat="1" applyFont="1" applyBorder="1" applyAlignment="1" applyProtection="1">
      <alignment horizontal="right" wrapText="1"/>
      <protection hidden="1"/>
    </xf>
    <xf numFmtId="0" fontId="15" fillId="4" borderId="7" xfId="0" applyFont="1" applyFill="1" applyBorder="1" applyProtection="1">
      <protection hidden="1"/>
    </xf>
    <xf numFmtId="3" fontId="14" fillId="4" borderId="0" xfId="0" applyNumberFormat="1" applyFont="1" applyFill="1" applyBorder="1" applyProtection="1">
      <protection hidden="1"/>
    </xf>
    <xf numFmtId="169" fontId="15" fillId="4" borderId="0" xfId="10" applyNumberFormat="1" applyFont="1" applyFill="1" applyBorder="1" applyProtection="1">
      <protection hidden="1"/>
    </xf>
    <xf numFmtId="0" fontId="15" fillId="4" borderId="7" xfId="0" applyFont="1" applyFill="1" applyBorder="1" applyAlignment="1" applyProtection="1">
      <alignment wrapText="1"/>
      <protection hidden="1"/>
    </xf>
    <xf numFmtId="0" fontId="14" fillId="4" borderId="0" xfId="0" applyFont="1" applyFill="1" applyBorder="1" applyProtection="1">
      <protection hidden="1"/>
    </xf>
    <xf numFmtId="169" fontId="15" fillId="4" borderId="8" xfId="0" applyNumberFormat="1" applyFont="1" applyFill="1" applyBorder="1" applyProtection="1">
      <protection hidden="1"/>
    </xf>
    <xf numFmtId="0" fontId="13" fillId="3" borderId="33" xfId="0" applyFont="1" applyFill="1" applyBorder="1" applyAlignment="1" applyProtection="1">
      <alignment horizontal="center" wrapText="1"/>
      <protection hidden="1"/>
    </xf>
    <xf numFmtId="0" fontId="13" fillId="3" borderId="24" xfId="0" applyFont="1" applyFill="1" applyBorder="1" applyAlignment="1" applyProtection="1">
      <alignment wrapText="1"/>
      <protection hidden="1"/>
    </xf>
    <xf numFmtId="49" fontId="26" fillId="0" borderId="0" xfId="0" applyNumberFormat="1" applyFont="1" applyFill="1" applyAlignment="1" applyProtection="1">
      <alignment horizontal="center"/>
    </xf>
    <xf numFmtId="0" fontId="26" fillId="0" borderId="0" xfId="0" applyFont="1" applyFill="1" applyProtection="1"/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Protection="1"/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left"/>
    </xf>
    <xf numFmtId="0" fontId="26" fillId="0" borderId="0" xfId="0" applyFont="1" applyFill="1" applyBorder="1"/>
    <xf numFmtId="40" fontId="26" fillId="0" borderId="0" xfId="7" applyFont="1" applyFill="1" applyAlignment="1" applyProtection="1"/>
    <xf numFmtId="40" fontId="26" fillId="0" borderId="0" xfId="7" applyFont="1" applyFill="1" applyBorder="1" applyAlignment="1" applyProtection="1"/>
    <xf numFmtId="49" fontId="26" fillId="0" borderId="0" xfId="0" applyNumberFormat="1" applyFont="1" applyFill="1" applyBorder="1"/>
    <xf numFmtId="0" fontId="28" fillId="0" borderId="0" xfId="0" applyFont="1"/>
    <xf numFmtId="0" fontId="28" fillId="0" borderId="0" xfId="0" applyFont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0" fontId="26" fillId="6" borderId="0" xfId="0" applyFont="1" applyFill="1" applyProtection="1"/>
    <xf numFmtId="49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/>
    <xf numFmtId="49" fontId="26" fillId="2" borderId="0" xfId="0" applyNumberFormat="1" applyFont="1" applyFill="1" applyBorder="1"/>
    <xf numFmtId="0" fontId="26" fillId="2" borderId="0" xfId="0" applyFont="1" applyFill="1" applyBorder="1"/>
    <xf numFmtId="43" fontId="26" fillId="2" borderId="0" xfId="8" applyFont="1" applyFill="1" applyBorder="1" applyAlignment="1" applyProtection="1">
      <alignment horizontal="center"/>
    </xf>
    <xf numFmtId="40" fontId="26" fillId="6" borderId="0" xfId="7" applyFont="1" applyFill="1" applyBorder="1" applyProtection="1"/>
    <xf numFmtId="0" fontId="26" fillId="6" borderId="0" xfId="0" applyFont="1" applyFill="1" applyBorder="1" applyProtection="1"/>
    <xf numFmtId="40" fontId="26" fillId="10" borderId="0" xfId="7" applyFont="1" applyFill="1" applyProtection="1"/>
    <xf numFmtId="0" fontId="26" fillId="10" borderId="0" xfId="0" applyFont="1" applyFill="1" applyProtection="1"/>
    <xf numFmtId="49" fontId="26" fillId="10" borderId="0" xfId="0" applyNumberFormat="1" applyFont="1" applyFill="1" applyAlignment="1" applyProtection="1">
      <alignment horizontal="left"/>
    </xf>
    <xf numFmtId="40" fontId="26" fillId="10" borderId="0" xfId="7" applyFont="1" applyFill="1" applyBorder="1" applyProtection="1"/>
    <xf numFmtId="0" fontId="26" fillId="10" borderId="0" xfId="0" applyFont="1" applyFill="1" applyBorder="1" applyProtection="1"/>
    <xf numFmtId="1" fontId="27" fillId="6" borderId="0" xfId="0" applyNumberFormat="1" applyFont="1" applyFill="1" applyBorder="1" applyAlignment="1" applyProtection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2" borderId="0" xfId="0" applyNumberFormat="1" applyFont="1" applyFill="1" applyBorder="1" applyAlignment="1">
      <alignment horizontal="center"/>
    </xf>
    <xf numFmtId="1" fontId="27" fillId="6" borderId="0" xfId="0" applyNumberFormat="1" applyFont="1" applyFill="1" applyAlignment="1" applyProtection="1">
      <alignment horizontal="center"/>
    </xf>
    <xf numFmtId="1" fontId="26" fillId="10" borderId="0" xfId="0" applyNumberFormat="1" applyFont="1" applyFill="1" applyAlignment="1" applyProtection="1">
      <alignment horizontal="center"/>
    </xf>
    <xf numFmtId="0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43" fontId="26" fillId="0" borderId="0" xfId="8" applyFont="1" applyFill="1" applyBorder="1" applyAlignment="1" applyProtection="1">
      <alignment horizontal="center"/>
    </xf>
    <xf numFmtId="49" fontId="26" fillId="2" borderId="0" xfId="0" applyNumberFormat="1" applyFont="1" applyFill="1" applyBorder="1" applyAlignment="1">
      <alignment horizontal="center"/>
    </xf>
    <xf numFmtId="0" fontId="26" fillId="9" borderId="0" xfId="0" applyFont="1" applyFill="1" applyBorder="1" applyProtection="1"/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43" fontId="30" fillId="9" borderId="0" xfId="11" applyFont="1" applyFill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protection hidden="1"/>
    </xf>
    <xf numFmtId="9" fontId="26" fillId="0" borderId="3" xfId="14" applyFont="1" applyFill="1" applyBorder="1" applyAlignment="1" applyProtection="1">
      <alignment horizontal="center"/>
      <protection hidden="1"/>
    </xf>
    <xf numFmtId="43" fontId="26" fillId="0" borderId="3" xfId="14" applyNumberFormat="1" applyFont="1" applyFill="1" applyBorder="1" applyAlignment="1" applyProtection="1">
      <alignment horizontal="center"/>
      <protection hidden="1"/>
    </xf>
    <xf numFmtId="0" fontId="13" fillId="0" borderId="46" xfId="0" applyFont="1" applyFill="1" applyBorder="1" applyAlignment="1" applyProtection="1">
      <protection hidden="1"/>
    </xf>
    <xf numFmtId="43" fontId="13" fillId="0" borderId="46" xfId="14" applyNumberFormat="1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Protection="1">
      <protection hidden="1"/>
    </xf>
    <xf numFmtId="1" fontId="26" fillId="0" borderId="47" xfId="0" applyNumberFormat="1" applyFont="1" applyFill="1" applyBorder="1" applyAlignment="1">
      <alignment horizontal="center"/>
    </xf>
    <xf numFmtId="0" fontId="26" fillId="0" borderId="47" xfId="0" applyFont="1" applyFill="1" applyBorder="1"/>
    <xf numFmtId="0" fontId="26" fillId="0" borderId="1" xfId="0" applyFont="1" applyFill="1" applyBorder="1" applyAlignment="1">
      <alignment horizontal="center"/>
    </xf>
    <xf numFmtId="1" fontId="26" fillId="0" borderId="48" xfId="0" applyNumberFormat="1" applyFont="1" applyFill="1" applyBorder="1" applyAlignment="1">
      <alignment horizontal="center"/>
    </xf>
    <xf numFmtId="0" fontId="26" fillId="0" borderId="48" xfId="0" applyFont="1" applyFill="1" applyBorder="1"/>
    <xf numFmtId="1" fontId="26" fillId="0" borderId="0" xfId="0" applyNumberFormat="1" applyFont="1" applyFill="1" applyAlignment="1">
      <alignment horizontal="center"/>
    </xf>
    <xf numFmtId="0" fontId="26" fillId="0" borderId="0" xfId="0" applyFont="1" applyFill="1"/>
    <xf numFmtId="0" fontId="26" fillId="0" borderId="49" xfId="0" applyFont="1" applyFill="1" applyBorder="1"/>
    <xf numFmtId="0" fontId="26" fillId="11" borderId="1" xfId="0" applyFont="1" applyFill="1" applyBorder="1"/>
    <xf numFmtId="0" fontId="26" fillId="6" borderId="0" xfId="0" applyFont="1" applyFill="1" applyAlignment="1" applyProtection="1">
      <alignment horizontal="center"/>
    </xf>
    <xf numFmtId="49" fontId="26" fillId="6" borderId="0" xfId="0" applyNumberFormat="1" applyFont="1" applyFill="1" applyAlignment="1" applyProtection="1">
      <alignment horizontal="left"/>
    </xf>
    <xf numFmtId="1" fontId="26" fillId="6" borderId="0" xfId="0" applyNumberFormat="1" applyFont="1" applyFill="1" applyAlignment="1" applyProtection="1">
      <alignment horizontal="center"/>
    </xf>
    <xf numFmtId="40" fontId="26" fillId="6" borderId="0" xfId="7" applyFont="1" applyFill="1" applyAlignment="1" applyProtection="1"/>
    <xf numFmtId="0" fontId="26" fillId="0" borderId="0" xfId="0" applyFont="1"/>
    <xf numFmtId="49" fontId="26" fillId="6" borderId="0" xfId="0" applyNumberFormat="1" applyFont="1" applyFill="1" applyBorder="1" applyAlignment="1">
      <alignment horizontal="left"/>
    </xf>
    <xf numFmtId="0" fontId="26" fillId="6" borderId="0" xfId="0" applyNumberFormat="1" applyFont="1" applyFill="1" applyBorder="1" applyAlignment="1">
      <alignment horizontal="center"/>
    </xf>
    <xf numFmtId="40" fontId="26" fillId="6" borderId="0" xfId="7" applyFont="1" applyFill="1" applyBorder="1"/>
    <xf numFmtId="49" fontId="26" fillId="0" borderId="0" xfId="0" applyNumberFormat="1" applyFont="1" applyFill="1" applyBorder="1" applyAlignment="1">
      <alignment horizontal="left"/>
    </xf>
    <xf numFmtId="40" fontId="26" fillId="0" borderId="0" xfId="7" applyFont="1" applyFill="1" applyBorder="1"/>
    <xf numFmtId="43" fontId="26" fillId="0" borderId="1" xfId="8" applyFont="1" applyFill="1" applyBorder="1" applyAlignment="1" applyProtection="1">
      <alignment horizontal="center"/>
    </xf>
    <xf numFmtId="49" fontId="26" fillId="6" borderId="0" xfId="0" applyNumberFormat="1" applyFont="1" applyFill="1" applyAlignment="1" applyProtection="1">
      <alignment horizontal="center"/>
    </xf>
    <xf numFmtId="0" fontId="26" fillId="6" borderId="0" xfId="0" applyNumberFormat="1" applyFont="1" applyFill="1" applyAlignment="1">
      <alignment horizontal="center"/>
    </xf>
    <xf numFmtId="40" fontId="33" fillId="9" borderId="0" xfId="7" applyFont="1" applyFill="1" applyAlignment="1" applyProtection="1">
      <alignment horizontal="center" vertical="center" wrapText="1"/>
    </xf>
    <xf numFmtId="17" fontId="33" fillId="9" borderId="0" xfId="0" applyNumberFormat="1" applyFont="1" applyFill="1" applyAlignment="1" applyProtection="1">
      <alignment horizontal="center" vertical="center" wrapText="1"/>
    </xf>
    <xf numFmtId="49" fontId="26" fillId="6" borderId="0" xfId="0" applyNumberFormat="1" applyFont="1" applyFill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center" vertical="center"/>
    </xf>
    <xf numFmtId="0" fontId="26" fillId="6" borderId="0" xfId="0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10" borderId="0" xfId="0" applyFont="1" applyFill="1" applyAlignment="1" applyProtection="1">
      <alignment horizontal="center" vertical="center"/>
    </xf>
    <xf numFmtId="49" fontId="26" fillId="6" borderId="0" xfId="0" applyNumberFormat="1" applyFont="1" applyFill="1" applyBorder="1" applyAlignment="1" applyProtection="1">
      <alignment horizontal="left"/>
    </xf>
    <xf numFmtId="1" fontId="26" fillId="6" borderId="0" xfId="0" applyNumberFormat="1" applyFont="1" applyFill="1" applyBorder="1" applyAlignment="1" applyProtection="1">
      <alignment horizontal="center"/>
    </xf>
    <xf numFmtId="49" fontId="26" fillId="10" borderId="0" xfId="0" applyNumberFormat="1" applyFont="1" applyFill="1" applyBorder="1" applyAlignment="1" applyProtection="1">
      <alignment horizontal="left"/>
    </xf>
    <xf numFmtId="1" fontId="26" fillId="10" borderId="0" xfId="0" applyNumberFormat="1" applyFont="1" applyFill="1" applyBorder="1" applyAlignment="1" applyProtection="1">
      <alignment horizontal="center"/>
    </xf>
    <xf numFmtId="0" fontId="26" fillId="1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0" fontId="26" fillId="2" borderId="50" xfId="0" applyFont="1" applyFill="1" applyBorder="1" applyAlignment="1"/>
    <xf numFmtId="43" fontId="27" fillId="0" borderId="0" xfId="9" applyFont="1" applyFill="1" applyBorder="1" applyAlignment="1" applyProtection="1">
      <alignment horizontal="center"/>
    </xf>
    <xf numFmtId="43" fontId="27" fillId="0" borderId="1" xfId="9" applyFont="1" applyFill="1" applyBorder="1" applyAlignment="1" applyProtection="1">
      <alignment horizontal="center"/>
    </xf>
    <xf numFmtId="43" fontId="27" fillId="0" borderId="48" xfId="9" applyFont="1" applyFill="1" applyBorder="1" applyAlignment="1" applyProtection="1">
      <alignment horizontal="center"/>
    </xf>
    <xf numFmtId="43" fontId="27" fillId="0" borderId="47" xfId="9" applyFont="1" applyFill="1" applyBorder="1" applyAlignment="1" applyProtection="1">
      <alignment horizontal="center"/>
    </xf>
    <xf numFmtId="43" fontId="27" fillId="11" borderId="1" xfId="9" applyFont="1" applyFill="1" applyBorder="1" applyAlignment="1" applyProtection="1">
      <alignment horizontal="center"/>
    </xf>
    <xf numFmtId="40" fontId="32" fillId="9" borderId="0" xfId="7" applyFont="1" applyFill="1" applyAlignment="1" applyProtection="1">
      <alignment vertical="center" wrapText="1"/>
    </xf>
    <xf numFmtId="0" fontId="26" fillId="0" borderId="51" xfId="0" applyFont="1" applyFill="1" applyBorder="1"/>
    <xf numFmtId="0" fontId="26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2" borderId="5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" fontId="32" fillId="9" borderId="0" xfId="7" applyNumberFormat="1" applyFont="1" applyFill="1" applyAlignment="1" applyProtection="1">
      <alignment vertical="center" wrapText="1"/>
    </xf>
    <xf numFmtId="1" fontId="33" fillId="6" borderId="0" xfId="0" applyNumberFormat="1" applyFont="1" applyFill="1" applyAlignment="1" applyProtection="1">
      <alignment horizontal="center" vertical="center"/>
    </xf>
    <xf numFmtId="49" fontId="26" fillId="0" borderId="48" xfId="0" applyNumberFormat="1" applyFont="1" applyFill="1" applyBorder="1" applyAlignment="1">
      <alignment horizontal="center"/>
    </xf>
    <xf numFmtId="43" fontId="26" fillId="0" borderId="1" xfId="9" applyFont="1" applyFill="1" applyBorder="1" applyAlignment="1" applyProtection="1">
      <alignment horizontal="center"/>
    </xf>
    <xf numFmtId="43" fontId="26" fillId="0" borderId="0" xfId="9" applyFont="1" applyFill="1" applyAlignment="1" applyProtection="1">
      <alignment horizontal="center"/>
    </xf>
    <xf numFmtId="0" fontId="26" fillId="0" borderId="3" xfId="0" applyFont="1" applyBorder="1" applyAlignment="1">
      <alignment horizontal="center"/>
    </xf>
    <xf numFmtId="1" fontId="26" fillId="0" borderId="1" xfId="0" applyNumberFormat="1" applyFont="1" applyFill="1" applyBorder="1" applyAlignment="1">
      <alignment horizontal="left"/>
    </xf>
    <xf numFmtId="43" fontId="27" fillId="0" borderId="60" xfId="9" applyFont="1" applyFill="1" applyBorder="1" applyAlignment="1" applyProtection="1">
      <alignment horizontal="center"/>
    </xf>
    <xf numFmtId="43" fontId="26" fillId="0" borderId="61" xfId="8" applyFont="1" applyFill="1" applyBorder="1" applyAlignment="1" applyProtection="1">
      <alignment horizontal="center"/>
    </xf>
    <xf numFmtId="0" fontId="26" fillId="0" borderId="52" xfId="0" applyFont="1" applyFill="1" applyBorder="1"/>
    <xf numFmtId="43" fontId="26" fillId="13" borderId="61" xfId="8" applyFont="1" applyFill="1" applyBorder="1" applyAlignment="1" applyProtection="1">
      <alignment horizontal="center"/>
    </xf>
    <xf numFmtId="0" fontId="26" fillId="0" borderId="14" xfId="0" applyFont="1" applyBorder="1"/>
    <xf numFmtId="9" fontId="26" fillId="0" borderId="1" xfId="14" applyFont="1" applyFill="1" applyBorder="1" applyAlignment="1" applyProtection="1">
      <alignment horizontal="center"/>
    </xf>
    <xf numFmtId="9" fontId="26" fillId="0" borderId="61" xfId="14" applyFont="1" applyFill="1" applyBorder="1" applyAlignment="1" applyProtection="1">
      <alignment horizontal="center"/>
    </xf>
    <xf numFmtId="43" fontId="26" fillId="0" borderId="62" xfId="8" applyFont="1" applyFill="1" applyBorder="1" applyAlignment="1" applyProtection="1">
      <alignment horizontal="center"/>
    </xf>
    <xf numFmtId="0" fontId="26" fillId="0" borderId="3" xfId="0" applyFont="1" applyFill="1" applyBorder="1"/>
    <xf numFmtId="38" fontId="26" fillId="0" borderId="47" xfId="7" applyNumberFormat="1" applyFont="1" applyFill="1" applyBorder="1" applyAlignment="1" applyProtection="1"/>
    <xf numFmtId="43" fontId="26" fillId="0" borderId="63" xfId="8" applyFont="1" applyFill="1" applyBorder="1" applyAlignment="1" applyProtection="1">
      <alignment horizontal="center"/>
    </xf>
    <xf numFmtId="49" fontId="26" fillId="0" borderId="64" xfId="0" applyNumberFormat="1" applyFont="1" applyFill="1" applyBorder="1" applyAlignment="1">
      <alignment horizontal="center"/>
    </xf>
    <xf numFmtId="0" fontId="26" fillId="0" borderId="64" xfId="0" applyNumberFormat="1" applyFont="1" applyFill="1" applyBorder="1" applyAlignment="1">
      <alignment horizontal="center"/>
    </xf>
    <xf numFmtId="0" fontId="26" fillId="0" borderId="64" xfId="0" applyFont="1" applyFill="1" applyBorder="1"/>
    <xf numFmtId="49" fontId="26" fillId="14" borderId="63" xfId="0" applyNumberFormat="1" applyFont="1" applyFill="1" applyBorder="1" applyAlignment="1">
      <alignment horizontal="center"/>
    </xf>
    <xf numFmtId="0" fontId="26" fillId="14" borderId="63" xfId="0" applyNumberFormat="1" applyFont="1" applyFill="1" applyBorder="1" applyAlignment="1">
      <alignment horizontal="center"/>
    </xf>
    <xf numFmtId="0" fontId="26" fillId="0" borderId="63" xfId="0" applyFont="1" applyFill="1" applyBorder="1"/>
    <xf numFmtId="1" fontId="26" fillId="0" borderId="65" xfId="0" applyNumberFormat="1" applyFont="1" applyFill="1" applyBorder="1" applyAlignment="1">
      <alignment horizontal="center"/>
    </xf>
    <xf numFmtId="0" fontId="26" fillId="0" borderId="66" xfId="0" applyFont="1" applyFill="1" applyBorder="1"/>
    <xf numFmtId="40" fontId="33" fillId="6" borderId="0" xfId="7" applyFont="1" applyFill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38" fontId="26" fillId="2" borderId="0" xfId="7" applyNumberFormat="1" applyFont="1" applyFill="1" applyBorder="1"/>
    <xf numFmtId="40" fontId="33" fillId="9" borderId="0" xfId="7" applyFont="1" applyFill="1" applyAlignment="1" applyProtection="1">
      <alignment horizontal="left" vertical="center" wrapText="1"/>
    </xf>
    <xf numFmtId="43" fontId="26" fillId="0" borderId="67" xfId="8" applyFont="1" applyFill="1" applyBorder="1" applyAlignment="1" applyProtection="1">
      <alignment horizontal="center"/>
    </xf>
    <xf numFmtId="49" fontId="26" fillId="0" borderId="63" xfId="0" applyNumberFormat="1" applyFont="1" applyFill="1" applyBorder="1" applyAlignment="1">
      <alignment horizontal="center"/>
    </xf>
    <xf numFmtId="1" fontId="26" fillId="0" borderId="63" xfId="0" applyNumberFormat="1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" fontId="26" fillId="0" borderId="0" xfId="7" applyNumberFormat="1" applyFont="1" applyFill="1" applyBorder="1" applyAlignment="1">
      <alignment horizontal="right"/>
    </xf>
    <xf numFmtId="0" fontId="35" fillId="0" borderId="3" xfId="0" applyFont="1" applyBorder="1"/>
    <xf numFmtId="49" fontId="26" fillId="0" borderId="61" xfId="0" applyNumberFormat="1" applyFont="1" applyFill="1" applyBorder="1" applyAlignment="1">
      <alignment horizontal="center"/>
    </xf>
    <xf numFmtId="0" fontId="35" fillId="14" borderId="61" xfId="0" applyFont="1" applyFill="1" applyBorder="1" applyAlignment="1">
      <alignment horizontal="center"/>
    </xf>
    <xf numFmtId="0" fontId="35" fillId="14" borderId="61" xfId="0" applyFont="1" applyFill="1" applyBorder="1"/>
    <xf numFmtId="0" fontId="26" fillId="0" borderId="61" xfId="0" applyFont="1" applyFill="1" applyBorder="1" applyProtection="1"/>
    <xf numFmtId="0" fontId="35" fillId="14" borderId="0" xfId="0" applyFont="1" applyFill="1" applyBorder="1" applyAlignment="1">
      <alignment horizontal="center"/>
    </xf>
    <xf numFmtId="0" fontId="35" fillId="14" borderId="0" xfId="0" applyFont="1" applyFill="1" applyBorder="1"/>
    <xf numFmtId="49" fontId="26" fillId="6" borderId="0" xfId="0" applyNumberFormat="1" applyFont="1" applyFill="1" applyBorder="1" applyAlignment="1" applyProtection="1">
      <alignment horizontal="center"/>
    </xf>
    <xf numFmtId="0" fontId="26" fillId="2" borderId="0" xfId="0" applyFont="1" applyFill="1" applyBorder="1" applyAlignment="1">
      <alignment horizontal="left"/>
    </xf>
    <xf numFmtId="0" fontId="37" fillId="0" borderId="0" xfId="0" applyFont="1"/>
    <xf numFmtId="0" fontId="26" fillId="0" borderId="63" xfId="0" applyFont="1" applyBorder="1"/>
    <xf numFmtId="0" fontId="26" fillId="0" borderId="68" xfId="0" applyFont="1" applyBorder="1"/>
    <xf numFmtId="43" fontId="26" fillId="0" borderId="69" xfId="8" applyFont="1" applyFill="1" applyBorder="1" applyAlignment="1" applyProtection="1">
      <alignment horizontal="center"/>
    </xf>
    <xf numFmtId="1" fontId="26" fillId="0" borderId="7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0" fontId="26" fillId="0" borderId="48" xfId="0" applyNumberFormat="1" applyFont="1" applyFill="1" applyBorder="1" applyAlignment="1">
      <alignment horizontal="center"/>
    </xf>
    <xf numFmtId="0" fontId="26" fillId="0" borderId="3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/>
    </xf>
    <xf numFmtId="40" fontId="33" fillId="9" borderId="0" xfId="7" applyFont="1" applyFill="1" applyAlignment="1" applyProtection="1">
      <alignment horizontal="left" vertical="center" wrapText="1"/>
    </xf>
    <xf numFmtId="9" fontId="27" fillId="0" borderId="1" xfId="14" applyFont="1" applyFill="1" applyBorder="1" applyAlignment="1" applyProtection="1">
      <alignment horizontal="center"/>
    </xf>
    <xf numFmtId="9" fontId="27" fillId="0" borderId="61" xfId="14" applyFont="1" applyFill="1" applyBorder="1" applyAlignment="1" applyProtection="1">
      <alignment horizontal="center"/>
    </xf>
    <xf numFmtId="1" fontId="0" fillId="0" borderId="0" xfId="0" applyNumberFormat="1"/>
    <xf numFmtId="38" fontId="26" fillId="2" borderId="0" xfId="7" applyNumberFormat="1" applyFont="1" applyFill="1" applyBorder="1" applyAlignment="1">
      <alignment horizontal="center"/>
    </xf>
    <xf numFmtId="38" fontId="26" fillId="2" borderId="0" xfId="7" applyNumberFormat="1" applyFont="1" applyFill="1" applyBorder="1" applyAlignment="1">
      <alignment horizontal="left"/>
    </xf>
    <xf numFmtId="0" fontId="13" fillId="0" borderId="3" xfId="17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 wrapText="1"/>
      <protection hidden="1"/>
    </xf>
    <xf numFmtId="0" fontId="13" fillId="0" borderId="24" xfId="0" applyFont="1" applyBorder="1" applyAlignment="1" applyProtection="1">
      <alignment wrapText="1"/>
      <protection hidden="1"/>
    </xf>
    <xf numFmtId="0" fontId="13" fillId="6" borderId="21" xfId="0" applyFont="1" applyFill="1" applyBorder="1" applyAlignment="1" applyProtection="1">
      <alignment horizontal="center" wrapText="1"/>
      <protection hidden="1"/>
    </xf>
    <xf numFmtId="0" fontId="13" fillId="6" borderId="44" xfId="0" applyFont="1" applyFill="1" applyBorder="1" applyAlignment="1" applyProtection="1">
      <alignment horizontal="center" wrapText="1"/>
      <protection hidden="1"/>
    </xf>
    <xf numFmtId="0" fontId="13" fillId="6" borderId="34" xfId="0" applyFont="1" applyFill="1" applyBorder="1" applyAlignment="1" applyProtection="1">
      <alignment horizontal="center" wrapText="1"/>
      <protection hidden="1"/>
    </xf>
    <xf numFmtId="0" fontId="13" fillId="6" borderId="21" xfId="0" applyFont="1" applyFill="1" applyBorder="1" applyAlignment="1" applyProtection="1">
      <alignment horizontal="right" wrapText="1"/>
      <protection hidden="1"/>
    </xf>
    <xf numFmtId="0" fontId="13" fillId="6" borderId="57" xfId="0" applyFont="1" applyFill="1" applyBorder="1" applyAlignment="1" applyProtection="1">
      <alignment horizontal="right" wrapText="1"/>
      <protection hidden="1"/>
    </xf>
    <xf numFmtId="3" fontId="13" fillId="0" borderId="42" xfId="0" applyNumberFormat="1" applyFont="1" applyBorder="1" applyAlignment="1" applyProtection="1">
      <alignment horizontal="right" wrapText="1"/>
      <protection hidden="1"/>
    </xf>
    <xf numFmtId="0" fontId="13" fillId="0" borderId="45" xfId="0" applyFont="1" applyBorder="1" applyAlignment="1" applyProtection="1">
      <alignment horizontal="right" wrapText="1"/>
      <protection hidden="1"/>
    </xf>
    <xf numFmtId="0" fontId="13" fillId="0" borderId="56" xfId="0" applyFont="1" applyBorder="1" applyAlignment="1" applyProtection="1">
      <alignment horizontal="right" wrapText="1"/>
      <protection hidden="1"/>
    </xf>
    <xf numFmtId="0" fontId="13" fillId="0" borderId="42" xfId="0" applyFont="1" applyBorder="1" applyAlignment="1" applyProtection="1">
      <alignment horizontal="right" wrapText="1"/>
      <protection hidden="1"/>
    </xf>
    <xf numFmtId="0" fontId="13" fillId="0" borderId="58" xfId="0" applyFont="1" applyBorder="1" applyAlignment="1" applyProtection="1">
      <alignment horizontal="right" wrapText="1"/>
      <protection hidden="1"/>
    </xf>
    <xf numFmtId="0" fontId="15" fillId="0" borderId="7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horizontal="left" wrapText="1"/>
      <protection hidden="1"/>
    </xf>
    <xf numFmtId="0" fontId="15" fillId="0" borderId="8" xfId="0" applyFont="1" applyBorder="1" applyAlignment="1" applyProtection="1">
      <alignment horizontal="left" wrapText="1"/>
      <protection hidden="1"/>
    </xf>
    <xf numFmtId="0" fontId="13" fillId="0" borderId="35" xfId="0" applyFont="1" applyBorder="1" applyAlignment="1" applyProtection="1">
      <alignment horizontal="right" wrapText="1"/>
      <protection hidden="1"/>
    </xf>
    <xf numFmtId="0" fontId="15" fillId="12" borderId="53" xfId="0" applyFont="1" applyFill="1" applyBorder="1" applyAlignment="1" applyProtection="1">
      <alignment horizontal="center"/>
      <protection hidden="1"/>
    </xf>
    <xf numFmtId="0" fontId="15" fillId="12" borderId="54" xfId="0" applyFont="1" applyFill="1" applyBorder="1" applyAlignment="1" applyProtection="1">
      <alignment horizontal="center"/>
      <protection hidden="1"/>
    </xf>
    <xf numFmtId="0" fontId="15" fillId="12" borderId="55" xfId="0" applyFont="1" applyFill="1" applyBorder="1" applyAlignment="1" applyProtection="1">
      <alignment horizontal="center"/>
      <protection hidden="1"/>
    </xf>
    <xf numFmtId="0" fontId="13" fillId="0" borderId="33" xfId="0" applyFont="1" applyBorder="1" applyAlignment="1" applyProtection="1">
      <alignment wrapText="1"/>
      <protection hidden="1"/>
    </xf>
    <xf numFmtId="0" fontId="15" fillId="12" borderId="53" xfId="0" applyFont="1" applyFill="1" applyBorder="1" applyAlignment="1" applyProtection="1">
      <alignment horizontal="center" wrapText="1"/>
      <protection hidden="1"/>
    </xf>
    <xf numFmtId="0" fontId="15" fillId="12" borderId="54" xfId="0" applyFont="1" applyFill="1" applyBorder="1" applyAlignment="1" applyProtection="1">
      <alignment horizontal="center" wrapText="1"/>
      <protection hidden="1"/>
    </xf>
    <xf numFmtId="0" fontId="15" fillId="12" borderId="55" xfId="0" applyFont="1" applyFill="1" applyBorder="1" applyAlignment="1" applyProtection="1">
      <alignment horizontal="center" wrapText="1"/>
      <protection hidden="1"/>
    </xf>
    <xf numFmtId="4" fontId="13" fillId="0" borderId="42" xfId="0" applyNumberFormat="1" applyFont="1" applyBorder="1" applyAlignment="1" applyProtection="1">
      <alignment wrapText="1"/>
      <protection hidden="1"/>
    </xf>
    <xf numFmtId="4" fontId="13" fillId="0" borderId="45" xfId="0" applyNumberFormat="1" applyFont="1" applyBorder="1" applyAlignment="1" applyProtection="1">
      <alignment wrapText="1"/>
      <protection hidden="1"/>
    </xf>
    <xf numFmtId="0" fontId="15" fillId="12" borderId="53" xfId="0" applyFont="1" applyFill="1" applyBorder="1" applyAlignment="1" applyProtection="1">
      <alignment horizontal="center" vertical="top" wrapText="1"/>
      <protection hidden="1"/>
    </xf>
    <xf numFmtId="0" fontId="15" fillId="12" borderId="54" xfId="0" applyFont="1" applyFill="1" applyBorder="1" applyAlignment="1" applyProtection="1">
      <alignment horizontal="center" vertical="top" wrapText="1"/>
      <protection hidden="1"/>
    </xf>
    <xf numFmtId="0" fontId="15" fillId="12" borderId="55" xfId="0" applyFont="1" applyFill="1" applyBorder="1" applyAlignment="1" applyProtection="1">
      <alignment horizontal="center" vertical="top" wrapText="1"/>
      <protection hidden="1"/>
    </xf>
    <xf numFmtId="0" fontId="13" fillId="6" borderId="42" xfId="0" applyFont="1" applyFill="1" applyBorder="1" applyAlignment="1" applyProtection="1">
      <alignment horizontal="right" wrapText="1"/>
      <protection hidden="1"/>
    </xf>
    <xf numFmtId="0" fontId="13" fillId="6" borderId="45" xfId="0" applyFont="1" applyFill="1" applyBorder="1" applyAlignment="1" applyProtection="1">
      <alignment horizontal="right" wrapText="1"/>
      <protection hidden="1"/>
    </xf>
    <xf numFmtId="0" fontId="13" fillId="0" borderId="21" xfId="0" applyFont="1" applyBorder="1" applyAlignment="1" applyProtection="1">
      <alignment horizontal="right" wrapText="1"/>
      <protection hidden="1"/>
    </xf>
    <xf numFmtId="0" fontId="13" fillId="0" borderId="44" xfId="0" applyFont="1" applyBorder="1" applyAlignment="1" applyProtection="1">
      <alignment horizontal="right" wrapText="1"/>
      <protection hidden="1"/>
    </xf>
    <xf numFmtId="3" fontId="13" fillId="0" borderId="21" xfId="0" applyNumberFormat="1" applyFont="1" applyBorder="1" applyAlignment="1" applyProtection="1">
      <alignment horizontal="right" wrapText="1"/>
      <protection hidden="1"/>
    </xf>
    <xf numFmtId="3" fontId="13" fillId="0" borderId="44" xfId="0" applyNumberFormat="1" applyFont="1" applyBorder="1" applyAlignment="1" applyProtection="1">
      <alignment horizontal="right" wrapText="1"/>
      <protection hidden="1"/>
    </xf>
    <xf numFmtId="0" fontId="13" fillId="0" borderId="59" xfId="0" applyFont="1" applyBorder="1" applyAlignment="1" applyProtection="1">
      <alignment wrapText="1"/>
      <protection hidden="1"/>
    </xf>
    <xf numFmtId="0" fontId="13" fillId="0" borderId="37" xfId="0" applyFont="1" applyBorder="1" applyAlignment="1" applyProtection="1">
      <alignment vertical="top" wrapText="1"/>
      <protection hidden="1"/>
    </xf>
    <xf numFmtId="0" fontId="13" fillId="0" borderId="24" xfId="0" applyFont="1" applyBorder="1" applyAlignment="1" applyProtection="1">
      <alignment vertical="top" wrapText="1"/>
      <protection hidden="1"/>
    </xf>
    <xf numFmtId="0" fontId="13" fillId="6" borderId="44" xfId="0" applyFont="1" applyFill="1" applyBorder="1" applyAlignment="1" applyProtection="1">
      <alignment horizontal="right" wrapText="1"/>
      <protection hidden="1"/>
    </xf>
    <xf numFmtId="40" fontId="33" fillId="9" borderId="0" xfId="7" applyFont="1" applyFill="1" applyAlignment="1" applyProtection="1">
      <alignment horizontal="left" vertical="center" wrapText="1"/>
    </xf>
  </cellXfs>
  <cellStyles count="18">
    <cellStyle name="Comma0" xfId="1"/>
    <cellStyle name="Curren" xfId="2"/>
    <cellStyle name="Currency0" xfId="3"/>
    <cellStyle name="Date" xfId="4"/>
    <cellStyle name="Fixed" xfId="5"/>
    <cellStyle name="Headin" xfId="6"/>
    <cellStyle name="Millares" xfId="7" builtinId="3"/>
    <cellStyle name="Millares_6 Condiciones Comerciales Nov 2008" xfId="8"/>
    <cellStyle name="Millares_6 Condiciones Comerciales Nov 2008 2" xfId="9"/>
    <cellStyle name="Millares_ADVIA 1650 2400" xfId="10"/>
    <cellStyle name="Millares_Lista de Precios Sept 2012 - Instrumentos" xfId="11"/>
    <cellStyle name="Moneda" xfId="12" builtinId="4"/>
    <cellStyle name="Moneda_ADVIA 1650 2400" xfId="13"/>
    <cellStyle name="Normal" xfId="0" builtinId="0"/>
    <cellStyle name="Normal 3" xfId="16"/>
    <cellStyle name="Normal_Order Guides All" xfId="17"/>
    <cellStyle name="Porcentual" xfId="14" builtinId="5"/>
    <cellStyle name="Total" xfId="15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17"/>
  <sheetViews>
    <sheetView zoomScale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9.140625" defaultRowHeight="12"/>
  <cols>
    <col min="1" max="1" width="3.85546875" style="2" customWidth="1"/>
    <col min="2" max="2" width="20.28515625" style="1" bestFit="1" customWidth="1"/>
    <col min="3" max="3" width="22.7109375" style="1" customWidth="1"/>
    <col min="4" max="4" width="17.42578125" style="1" bestFit="1" customWidth="1"/>
    <col min="5" max="5" width="54.42578125" style="1" bestFit="1" customWidth="1"/>
    <col min="6" max="6" width="27" style="1" bestFit="1" customWidth="1"/>
    <col min="7" max="16384" width="9.140625" style="1"/>
  </cols>
  <sheetData>
    <row r="1" spans="1:6" s="2" customFormat="1">
      <c r="A1" s="420" t="s">
        <v>1025</v>
      </c>
      <c r="B1" s="420" t="s">
        <v>1118</v>
      </c>
      <c r="C1" s="421" t="s">
        <v>1682</v>
      </c>
      <c r="D1" s="420" t="s">
        <v>1119</v>
      </c>
      <c r="E1" s="420" t="s">
        <v>1120</v>
      </c>
      <c r="F1" s="420"/>
    </row>
    <row r="2" spans="1:6" s="2" customFormat="1">
      <c r="A2" s="420"/>
      <c r="B2" s="420"/>
      <c r="C2" s="420"/>
      <c r="D2" s="420"/>
      <c r="E2" s="2" t="s">
        <v>1122</v>
      </c>
      <c r="F2" s="2" t="s">
        <v>1121</v>
      </c>
    </row>
    <row r="3" spans="1:6" ht="84">
      <c r="A3" s="2">
        <v>1</v>
      </c>
      <c r="B3" s="1" t="s">
        <v>1887</v>
      </c>
      <c r="C3" s="1" t="s">
        <v>1675</v>
      </c>
      <c r="D3" s="1" t="s">
        <v>1684</v>
      </c>
      <c r="E3" s="3" t="s">
        <v>2196</v>
      </c>
      <c r="F3" s="1" t="s">
        <v>1098</v>
      </c>
    </row>
    <row r="4" spans="1:6" ht="84">
      <c r="A4" s="2">
        <v>2</v>
      </c>
      <c r="B4" s="1" t="s">
        <v>1888</v>
      </c>
      <c r="C4" s="1" t="s">
        <v>1676</v>
      </c>
      <c r="D4" s="1" t="s">
        <v>1685</v>
      </c>
      <c r="E4" s="1" t="s">
        <v>1968</v>
      </c>
      <c r="F4" s="1" t="s">
        <v>1099</v>
      </c>
    </row>
    <row r="5" spans="1:6" ht="132">
      <c r="A5" s="2">
        <v>3</v>
      </c>
      <c r="B5" s="1" t="s">
        <v>1889</v>
      </c>
      <c r="C5" s="1" t="s">
        <v>1729</v>
      </c>
      <c r="D5" s="1" t="s">
        <v>1680</v>
      </c>
      <c r="E5" s="1" t="s">
        <v>1727</v>
      </c>
      <c r="F5" s="1" t="s">
        <v>1695</v>
      </c>
    </row>
    <row r="6" spans="1:6" ht="228">
      <c r="A6" s="420">
        <v>4</v>
      </c>
      <c r="B6" s="1" t="s">
        <v>1936</v>
      </c>
      <c r="C6" s="1" t="s">
        <v>1972</v>
      </c>
      <c r="D6" s="1" t="s">
        <v>1681</v>
      </c>
      <c r="E6" s="1" t="s">
        <v>1935</v>
      </c>
      <c r="F6" s="1" t="s">
        <v>1976</v>
      </c>
    </row>
    <row r="7" spans="1:6" ht="156">
      <c r="A7" s="420"/>
      <c r="B7" s="1" t="s">
        <v>1937</v>
      </c>
      <c r="C7" s="1" t="s">
        <v>1689</v>
      </c>
      <c r="D7" s="1" t="s">
        <v>1686</v>
      </c>
      <c r="E7" s="1" t="s">
        <v>2208</v>
      </c>
      <c r="F7" s="1" t="s">
        <v>1696</v>
      </c>
    </row>
    <row r="8" spans="1:6" ht="228">
      <c r="A8" s="2">
        <v>5</v>
      </c>
      <c r="B8" s="1" t="s">
        <v>1890</v>
      </c>
      <c r="C8" s="3" t="s">
        <v>1974</v>
      </c>
      <c r="D8" s="1" t="s">
        <v>1681</v>
      </c>
      <c r="E8" s="1" t="s">
        <v>1493</v>
      </c>
      <c r="F8" s="3" t="s">
        <v>1928</v>
      </c>
    </row>
    <row r="9" spans="1:6" ht="48">
      <c r="A9" s="2">
        <v>6</v>
      </c>
      <c r="B9" s="1" t="s">
        <v>1891</v>
      </c>
      <c r="C9" s="1" t="s">
        <v>1924</v>
      </c>
      <c r="D9" s="1" t="s">
        <v>1681</v>
      </c>
      <c r="E9" s="1" t="s">
        <v>1923</v>
      </c>
      <c r="F9" s="1" t="s">
        <v>1975</v>
      </c>
    </row>
    <row r="10" spans="1:6" ht="60">
      <c r="A10" s="2">
        <v>7</v>
      </c>
      <c r="B10" s="1" t="s">
        <v>1674</v>
      </c>
      <c r="C10" s="1" t="s">
        <v>1691</v>
      </c>
      <c r="D10" s="1" t="s">
        <v>1687</v>
      </c>
      <c r="E10" s="1" t="s">
        <v>1925</v>
      </c>
      <c r="F10" s="4" t="s">
        <v>1973</v>
      </c>
    </row>
    <row r="11" spans="1:6" ht="324">
      <c r="A11" s="2">
        <v>8</v>
      </c>
      <c r="B11" s="1" t="s">
        <v>1892</v>
      </c>
      <c r="C11" s="1" t="s">
        <v>1677</v>
      </c>
      <c r="D11" s="1" t="s">
        <v>1683</v>
      </c>
      <c r="E11" s="5" t="s">
        <v>1864</v>
      </c>
      <c r="F11" s="5" t="s">
        <v>2056</v>
      </c>
    </row>
    <row r="12" spans="1:6" ht="48">
      <c r="A12" s="2">
        <v>9</v>
      </c>
      <c r="B12" s="1" t="s">
        <v>1893</v>
      </c>
      <c r="C12" s="1" t="s">
        <v>1692</v>
      </c>
      <c r="D12" s="1" t="s">
        <v>1688</v>
      </c>
      <c r="E12" s="1" t="s">
        <v>1693</v>
      </c>
      <c r="F12" s="1" t="s">
        <v>1728</v>
      </c>
    </row>
    <row r="13" spans="1:6" ht="96">
      <c r="A13" s="2">
        <v>10</v>
      </c>
      <c r="B13" s="1" t="s">
        <v>1894</v>
      </c>
      <c r="C13" s="1" t="s">
        <v>1678</v>
      </c>
      <c r="D13" s="1" t="s">
        <v>1688</v>
      </c>
      <c r="E13" s="1" t="s">
        <v>1694</v>
      </c>
      <c r="F13" s="1" t="s">
        <v>1731</v>
      </c>
    </row>
    <row r="14" spans="1:6" ht="96">
      <c r="A14" s="2">
        <v>11</v>
      </c>
      <c r="B14" s="1" t="s">
        <v>1895</v>
      </c>
      <c r="C14" s="1" t="s">
        <v>1678</v>
      </c>
      <c r="D14" s="1" t="s">
        <v>1688</v>
      </c>
      <c r="E14" s="1" t="s">
        <v>1694</v>
      </c>
      <c r="F14" s="1" t="s">
        <v>1731</v>
      </c>
    </row>
    <row r="15" spans="1:6" ht="96">
      <c r="A15" s="2">
        <v>12</v>
      </c>
      <c r="B15" s="1" t="s">
        <v>1896</v>
      </c>
      <c r="C15" s="1" t="s">
        <v>1678</v>
      </c>
      <c r="D15" s="1" t="s">
        <v>1688</v>
      </c>
      <c r="E15" s="1" t="s">
        <v>1694</v>
      </c>
      <c r="F15" s="1" t="s">
        <v>1731</v>
      </c>
    </row>
    <row r="16" spans="1:6" ht="96">
      <c r="A16" s="2">
        <v>13</v>
      </c>
      <c r="B16" s="1" t="s">
        <v>1672</v>
      </c>
      <c r="C16" s="1" t="s">
        <v>1678</v>
      </c>
      <c r="D16" s="1" t="s">
        <v>1688</v>
      </c>
      <c r="E16" s="1" t="s">
        <v>1694</v>
      </c>
      <c r="F16" s="1" t="s">
        <v>1731</v>
      </c>
    </row>
    <row r="17" spans="1:6" ht="36">
      <c r="A17" s="2">
        <v>14</v>
      </c>
      <c r="B17" s="1" t="s">
        <v>1673</v>
      </c>
      <c r="C17" s="1" t="s">
        <v>1679</v>
      </c>
      <c r="D17" s="1" t="s">
        <v>1688</v>
      </c>
      <c r="E17" s="4" t="s">
        <v>1730</v>
      </c>
      <c r="F17" s="4" t="s">
        <v>1730</v>
      </c>
    </row>
  </sheetData>
  <mergeCells count="6">
    <mergeCell ref="E1:F1"/>
    <mergeCell ref="A6:A7"/>
    <mergeCell ref="A1:A2"/>
    <mergeCell ref="B1:B2"/>
    <mergeCell ref="C1:C2"/>
    <mergeCell ref="D1:D2"/>
  </mergeCells>
  <phoneticPr fontId="0" type="noConversion"/>
  <printOptions gridLines="1"/>
  <pageMargins left="0.33" right="0.22" top="1.08" bottom="0.48" header="0.67" footer="0.27"/>
  <pageSetup scale="70" fitToHeight="4" orientation="landscape" r:id="rId1"/>
  <headerFooter alignWithMargins="0">
    <oddHeader>&amp;C&amp;"ＭＳ 明朝,太字 斜体"&amp;14Ancillary Reagent Consumption for ADVIA1200</oddHeader>
    <oddFooter>&amp;L** WASH1: Before Running / WASH2: After Running&amp;C&amp;9&amp;P / &amp;N&amp;R&amp;8&amp;F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8"/>
  <sheetViews>
    <sheetView topLeftCell="A574" workbookViewId="0">
      <selection activeCell="I7" sqref="I7"/>
    </sheetView>
  </sheetViews>
  <sheetFormatPr baseColWidth="10" defaultRowHeight="12"/>
  <cols>
    <col min="3" max="3" width="63.42578125" customWidth="1"/>
  </cols>
  <sheetData>
    <row r="1" spans="2:4" ht="25.5">
      <c r="B1" s="360"/>
      <c r="C1" s="354"/>
      <c r="D1" s="331" t="s">
        <v>1929</v>
      </c>
    </row>
    <row r="2" spans="2:4" ht="12.75">
      <c r="B2" s="361"/>
      <c r="C2" s="333"/>
      <c r="D2" s="386"/>
    </row>
    <row r="3" spans="2:4" ht="12.75">
      <c r="B3" s="286"/>
      <c r="C3" s="335" t="s">
        <v>1767</v>
      </c>
      <c r="D3" s="270"/>
    </row>
    <row r="4" spans="2:4" ht="12.75">
      <c r="B4" s="284">
        <v>10381654</v>
      </c>
      <c r="C4" s="272" t="s">
        <v>1446</v>
      </c>
      <c r="D4" s="350" t="s">
        <v>1978</v>
      </c>
    </row>
    <row r="5" spans="2:4" ht="12.75">
      <c r="B5" s="284">
        <v>10381657</v>
      </c>
      <c r="C5" s="272" t="s">
        <v>1447</v>
      </c>
      <c r="D5" s="350" t="s">
        <v>1978</v>
      </c>
    </row>
    <row r="6" spans="2:4" ht="12.75">
      <c r="B6" s="284">
        <v>10381675</v>
      </c>
      <c r="C6" s="272" t="s">
        <v>1448</v>
      </c>
      <c r="D6" s="350" t="s">
        <v>1978</v>
      </c>
    </row>
    <row r="7" spans="2:4" ht="12.75">
      <c r="B7" s="284">
        <v>10381682</v>
      </c>
      <c r="C7" s="272" t="s">
        <v>1449</v>
      </c>
      <c r="D7" s="350" t="s">
        <v>1977</v>
      </c>
    </row>
    <row r="8" spans="2:4" ht="12.75">
      <c r="B8" s="284">
        <v>10381685</v>
      </c>
      <c r="C8" s="272" t="s">
        <v>1450</v>
      </c>
      <c r="D8" s="350" t="s">
        <v>1978</v>
      </c>
    </row>
    <row r="9" spans="2:4" ht="12.75">
      <c r="B9" s="284">
        <v>10381664</v>
      </c>
      <c r="C9" s="272" t="s">
        <v>1451</v>
      </c>
      <c r="D9" s="350" t="s">
        <v>1978</v>
      </c>
    </row>
    <row r="10" spans="2:4" ht="12.75">
      <c r="B10" s="284">
        <v>10381678</v>
      </c>
      <c r="C10" s="272" t="s">
        <v>1452</v>
      </c>
      <c r="D10" s="350" t="s">
        <v>1978</v>
      </c>
    </row>
    <row r="11" spans="2:4" ht="12.75">
      <c r="B11" s="284">
        <v>10381677</v>
      </c>
      <c r="C11" s="272" t="s">
        <v>1453</v>
      </c>
      <c r="D11" s="350" t="s">
        <v>1978</v>
      </c>
    </row>
    <row r="12" spans="2:4" ht="12.75">
      <c r="B12" s="284">
        <v>10381665</v>
      </c>
      <c r="C12" s="272" t="s">
        <v>1454</v>
      </c>
      <c r="D12" s="350" t="s">
        <v>1978</v>
      </c>
    </row>
    <row r="13" spans="2:4" ht="12.75">
      <c r="B13" s="284">
        <v>10381667</v>
      </c>
      <c r="C13" s="272" t="s">
        <v>1455</v>
      </c>
      <c r="D13" s="350" t="s">
        <v>1978</v>
      </c>
    </row>
    <row r="14" spans="2:4" ht="12.75">
      <c r="B14" s="284">
        <v>10381651</v>
      </c>
      <c r="C14" s="272" t="s">
        <v>1456</v>
      </c>
      <c r="D14" s="350" t="s">
        <v>1978</v>
      </c>
    </row>
    <row r="15" spans="2:4" ht="12.75">
      <c r="B15" s="284">
        <v>10381652</v>
      </c>
      <c r="C15" s="272" t="s">
        <v>1457</v>
      </c>
      <c r="D15" s="350" t="s">
        <v>1978</v>
      </c>
    </row>
    <row r="16" spans="2:4" ht="12.75">
      <c r="B16" s="284">
        <v>10381650</v>
      </c>
      <c r="C16" s="272" t="s">
        <v>1458</v>
      </c>
      <c r="D16" s="350" t="s">
        <v>1978</v>
      </c>
    </row>
    <row r="17" spans="2:4" ht="12.75">
      <c r="B17" s="284">
        <v>10381649</v>
      </c>
      <c r="C17" s="272" t="s">
        <v>1459</v>
      </c>
      <c r="D17" s="350" t="s">
        <v>1978</v>
      </c>
    </row>
    <row r="18" spans="2:4" ht="12.75">
      <c r="B18" s="284">
        <v>10381659</v>
      </c>
      <c r="C18" s="272" t="s">
        <v>1460</v>
      </c>
      <c r="D18" s="350" t="s">
        <v>1978</v>
      </c>
    </row>
    <row r="19" spans="2:4" ht="12.75">
      <c r="B19" s="284">
        <v>10381655</v>
      </c>
      <c r="C19" s="272" t="s">
        <v>1461</v>
      </c>
      <c r="D19" s="350" t="s">
        <v>1978</v>
      </c>
    </row>
    <row r="20" spans="2:4" ht="12.75">
      <c r="B20" s="284">
        <v>10381648</v>
      </c>
      <c r="C20" s="272" t="s">
        <v>1462</v>
      </c>
      <c r="D20" s="350" t="s">
        <v>1978</v>
      </c>
    </row>
    <row r="21" spans="2:4" ht="12.75">
      <c r="B21" s="284">
        <v>10381660</v>
      </c>
      <c r="C21" s="272" t="s">
        <v>1463</v>
      </c>
      <c r="D21" s="350" t="s">
        <v>1978</v>
      </c>
    </row>
    <row r="22" spans="2:4" ht="12.75">
      <c r="B22" s="284">
        <v>10381206</v>
      </c>
      <c r="C22" s="272" t="s">
        <v>1464</v>
      </c>
      <c r="D22" s="350" t="s">
        <v>1978</v>
      </c>
    </row>
    <row r="23" spans="2:4" ht="12.75">
      <c r="B23" s="284">
        <v>10381194</v>
      </c>
      <c r="C23" s="272" t="s">
        <v>1465</v>
      </c>
      <c r="D23" s="350" t="s">
        <v>1978</v>
      </c>
    </row>
    <row r="24" spans="2:4" ht="12.75">
      <c r="B24" s="284">
        <v>10381175</v>
      </c>
      <c r="C24" s="272" t="s">
        <v>1466</v>
      </c>
      <c r="D24" s="350" t="s">
        <v>1978</v>
      </c>
    </row>
    <row r="25" spans="2:4" ht="12.75">
      <c r="B25" s="284">
        <v>10381213</v>
      </c>
      <c r="C25" s="272" t="s">
        <v>1467</v>
      </c>
      <c r="D25" s="350" t="s">
        <v>1978</v>
      </c>
    </row>
    <row r="26" spans="2:4" ht="12.75">
      <c r="B26" s="284">
        <v>10381201</v>
      </c>
      <c r="C26" s="272" t="s">
        <v>1468</v>
      </c>
      <c r="D26" s="350" t="s">
        <v>1978</v>
      </c>
    </row>
    <row r="27" spans="2:4" ht="12.75">
      <c r="B27" s="284">
        <v>10381180</v>
      </c>
      <c r="C27" s="272" t="s">
        <v>1469</v>
      </c>
      <c r="D27" s="350" t="s">
        <v>1978</v>
      </c>
    </row>
    <row r="28" spans="2:4" ht="12.75">
      <c r="B28" s="284">
        <v>10381211</v>
      </c>
      <c r="C28" s="272" t="s">
        <v>1470</v>
      </c>
      <c r="D28" s="350" t="s">
        <v>1978</v>
      </c>
    </row>
    <row r="29" spans="2:4" ht="12.75">
      <c r="B29" s="284">
        <v>10381212</v>
      </c>
      <c r="C29" s="272" t="s">
        <v>1471</v>
      </c>
      <c r="D29" s="350" t="s">
        <v>1978</v>
      </c>
    </row>
    <row r="30" spans="2:4" ht="12.75">
      <c r="B30" s="284">
        <v>10381200</v>
      </c>
      <c r="C30" s="272" t="s">
        <v>1472</v>
      </c>
      <c r="D30" s="350" t="s">
        <v>1978</v>
      </c>
    </row>
    <row r="31" spans="2:4" ht="12.75">
      <c r="B31" s="284">
        <v>10381199</v>
      </c>
      <c r="C31" s="272" t="s">
        <v>1473</v>
      </c>
      <c r="D31" s="350" t="s">
        <v>1978</v>
      </c>
    </row>
    <row r="32" spans="2:4" ht="12.75">
      <c r="B32" s="284">
        <v>10381178</v>
      </c>
      <c r="C32" s="272" t="s">
        <v>1474</v>
      </c>
      <c r="D32" s="350" t="s">
        <v>1978</v>
      </c>
    </row>
    <row r="33" spans="2:4" ht="12.75">
      <c r="B33" s="284">
        <v>10381177</v>
      </c>
      <c r="C33" s="272" t="s">
        <v>1475</v>
      </c>
      <c r="D33" s="350" t="s">
        <v>1978</v>
      </c>
    </row>
    <row r="34" spans="2:4" ht="12.75">
      <c r="B34" s="284">
        <v>10381181</v>
      </c>
      <c r="C34" s="272" t="s">
        <v>1476</v>
      </c>
      <c r="D34" s="350" t="s">
        <v>1978</v>
      </c>
    </row>
    <row r="35" spans="2:4" ht="12.75">
      <c r="B35" s="284">
        <v>10381170</v>
      </c>
      <c r="C35" s="272" t="s">
        <v>1477</v>
      </c>
      <c r="D35" s="350" t="s">
        <v>1977</v>
      </c>
    </row>
    <row r="36" spans="2:4" ht="12.75">
      <c r="B36" s="284">
        <v>10381190</v>
      </c>
      <c r="C36" s="272" t="s">
        <v>1478</v>
      </c>
      <c r="D36" s="350" t="s">
        <v>1978</v>
      </c>
    </row>
    <row r="37" spans="2:4" ht="12.75">
      <c r="B37" s="284">
        <v>10381191</v>
      </c>
      <c r="C37" s="272" t="s">
        <v>1479</v>
      </c>
      <c r="D37" s="350" t="s">
        <v>1977</v>
      </c>
    </row>
    <row r="38" spans="2:4" ht="12.75">
      <c r="B38" s="284">
        <v>10381476</v>
      </c>
      <c r="C38" s="272" t="s">
        <v>1480</v>
      </c>
      <c r="D38" s="350" t="s">
        <v>1978</v>
      </c>
    </row>
    <row r="39" spans="2:4" ht="12.75">
      <c r="B39" s="284">
        <v>10381480</v>
      </c>
      <c r="C39" s="272" t="s">
        <v>1481</v>
      </c>
      <c r="D39" s="350" t="s">
        <v>1977</v>
      </c>
    </row>
    <row r="40" spans="2:4" ht="12.75">
      <c r="B40" s="284">
        <v>10381188</v>
      </c>
      <c r="C40" s="272" t="s">
        <v>1482</v>
      </c>
      <c r="D40" s="350" t="s">
        <v>1978</v>
      </c>
    </row>
    <row r="41" spans="2:4" ht="12.75">
      <c r="B41" s="284">
        <v>10381193</v>
      </c>
      <c r="C41" s="272" t="s">
        <v>1483</v>
      </c>
      <c r="D41" s="350" t="s">
        <v>1978</v>
      </c>
    </row>
    <row r="42" spans="2:4" ht="12.75">
      <c r="B42" s="284">
        <v>10381192</v>
      </c>
      <c r="C42" s="272" t="s">
        <v>1484</v>
      </c>
      <c r="D42" s="350" t="s">
        <v>1978</v>
      </c>
    </row>
    <row r="43" spans="2:4" ht="12.75">
      <c r="B43" s="284">
        <v>10381468</v>
      </c>
      <c r="C43" s="272" t="s">
        <v>1485</v>
      </c>
      <c r="D43" s="350" t="s">
        <v>1978</v>
      </c>
    </row>
    <row r="44" spans="2:4" ht="12.75">
      <c r="B44" s="284">
        <v>10381448</v>
      </c>
      <c r="C44" s="272" t="s">
        <v>1486</v>
      </c>
      <c r="D44" s="350" t="s">
        <v>1978</v>
      </c>
    </row>
    <row r="45" spans="2:4" ht="12.75">
      <c r="B45" s="284">
        <v>10381447</v>
      </c>
      <c r="C45" s="272" t="s">
        <v>1487</v>
      </c>
      <c r="D45" s="350" t="s">
        <v>1978</v>
      </c>
    </row>
    <row r="46" spans="2:4" ht="12.75">
      <c r="B46" s="284">
        <v>10380979</v>
      </c>
      <c r="C46" s="272" t="s">
        <v>1488</v>
      </c>
      <c r="D46" s="350" t="s">
        <v>1978</v>
      </c>
    </row>
    <row r="47" spans="2:4" ht="12.75">
      <c r="B47" s="284">
        <v>10381446</v>
      </c>
      <c r="C47" s="272" t="s">
        <v>1489</v>
      </c>
      <c r="D47" s="350" t="s">
        <v>1978</v>
      </c>
    </row>
    <row r="48" spans="2:4" ht="12.75">
      <c r="B48" s="284">
        <v>10381451</v>
      </c>
      <c r="C48" s="272" t="s">
        <v>1490</v>
      </c>
      <c r="D48" s="350" t="s">
        <v>1978</v>
      </c>
    </row>
    <row r="49" spans="2:4" ht="12.75">
      <c r="B49" s="284">
        <v>10381198</v>
      </c>
      <c r="C49" s="272" t="s">
        <v>1491</v>
      </c>
      <c r="D49" s="350" t="s">
        <v>1978</v>
      </c>
    </row>
    <row r="50" spans="2:4" ht="12.75">
      <c r="B50" s="284">
        <v>10381461</v>
      </c>
      <c r="C50" s="272" t="s">
        <v>1492</v>
      </c>
      <c r="D50" s="350" t="s">
        <v>1978</v>
      </c>
    </row>
    <row r="51" spans="2:4" ht="12.75">
      <c r="B51" s="284">
        <v>10381477</v>
      </c>
      <c r="C51" s="272" t="s">
        <v>57</v>
      </c>
      <c r="D51" s="350" t="s">
        <v>1978</v>
      </c>
    </row>
    <row r="52" spans="2:4" ht="12.75">
      <c r="B52" s="284">
        <v>10381450</v>
      </c>
      <c r="C52" s="272" t="s">
        <v>58</v>
      </c>
      <c r="D52" s="350" t="s">
        <v>1978</v>
      </c>
    </row>
    <row r="53" spans="2:4" ht="12.75">
      <c r="B53" s="284">
        <v>10381455</v>
      </c>
      <c r="C53" s="272" t="s">
        <v>59</v>
      </c>
      <c r="D53" s="350" t="s">
        <v>1978</v>
      </c>
    </row>
    <row r="54" spans="2:4" ht="12.75">
      <c r="B54" s="284">
        <v>10381456</v>
      </c>
      <c r="C54" s="272" t="s">
        <v>60</v>
      </c>
      <c r="D54" s="350" t="s">
        <v>1978</v>
      </c>
    </row>
    <row r="55" spans="2:4" ht="12.75">
      <c r="B55" s="284">
        <v>10381441</v>
      </c>
      <c r="C55" s="272" t="s">
        <v>61</v>
      </c>
      <c r="D55" s="350" t="s">
        <v>1978</v>
      </c>
    </row>
    <row r="56" spans="2:4" ht="12.75">
      <c r="B56" s="284">
        <v>10381442</v>
      </c>
      <c r="C56" s="272" t="s">
        <v>62</v>
      </c>
      <c r="D56" s="350" t="s">
        <v>1977</v>
      </c>
    </row>
    <row r="57" spans="2:4" ht="12.75">
      <c r="B57" s="284">
        <v>10380908</v>
      </c>
      <c r="C57" s="272" t="s">
        <v>63</v>
      </c>
      <c r="D57" s="350" t="s">
        <v>1978</v>
      </c>
    </row>
    <row r="58" spans="2:4" ht="12.75">
      <c r="B58" s="284">
        <v>10380906</v>
      </c>
      <c r="C58" s="272" t="s">
        <v>64</v>
      </c>
      <c r="D58" s="350" t="s">
        <v>1977</v>
      </c>
    </row>
    <row r="59" spans="2:4" ht="12.75">
      <c r="B59" s="284">
        <v>10381453</v>
      </c>
      <c r="C59" s="272" t="s">
        <v>65</v>
      </c>
      <c r="D59" s="350" t="s">
        <v>1978</v>
      </c>
    </row>
    <row r="60" spans="2:4" ht="12.75">
      <c r="B60" s="284">
        <v>10487628</v>
      </c>
      <c r="C60" s="272" t="s">
        <v>66</v>
      </c>
      <c r="D60" s="350" t="s">
        <v>1978</v>
      </c>
    </row>
    <row r="61" spans="2:4" ht="12.75">
      <c r="B61" s="284">
        <v>10380911</v>
      </c>
      <c r="C61" s="272" t="s">
        <v>67</v>
      </c>
      <c r="D61" s="350" t="s">
        <v>1978</v>
      </c>
    </row>
    <row r="62" spans="2:4" ht="12.75">
      <c r="B62" s="284">
        <v>10380912</v>
      </c>
      <c r="C62" s="272" t="s">
        <v>68</v>
      </c>
      <c r="D62" s="350" t="s">
        <v>1977</v>
      </c>
    </row>
    <row r="63" spans="2:4" ht="12.75">
      <c r="B63" s="284">
        <v>10380914</v>
      </c>
      <c r="C63" s="272" t="s">
        <v>69</v>
      </c>
      <c r="D63" s="350" t="s">
        <v>1978</v>
      </c>
    </row>
    <row r="64" spans="2:4" ht="12.75">
      <c r="B64" s="284">
        <v>10380913</v>
      </c>
      <c r="C64" s="272" t="s">
        <v>70</v>
      </c>
      <c r="D64" s="350" t="s">
        <v>1977</v>
      </c>
    </row>
    <row r="65" spans="2:4" ht="12.75">
      <c r="B65" s="284">
        <v>10381043</v>
      </c>
      <c r="C65" s="272" t="s">
        <v>71</v>
      </c>
      <c r="D65" s="350" t="s">
        <v>1978</v>
      </c>
    </row>
    <row r="66" spans="2:4" ht="12.75">
      <c r="B66" s="284">
        <v>10381040</v>
      </c>
      <c r="C66" s="272" t="s">
        <v>72</v>
      </c>
      <c r="D66" s="350" t="s">
        <v>1978</v>
      </c>
    </row>
    <row r="67" spans="2:4" ht="12.75">
      <c r="B67" s="284">
        <v>10381187</v>
      </c>
      <c r="C67" s="272" t="s">
        <v>73</v>
      </c>
      <c r="D67" s="350" t="s">
        <v>1978</v>
      </c>
    </row>
    <row r="68" spans="2:4" ht="12.75">
      <c r="B68" s="284">
        <v>10381184</v>
      </c>
      <c r="C68" s="272" t="s">
        <v>74</v>
      </c>
      <c r="D68" s="350" t="s">
        <v>1977</v>
      </c>
    </row>
    <row r="69" spans="2:4" ht="12.75">
      <c r="B69" s="284">
        <v>10380994</v>
      </c>
      <c r="C69" s="272" t="s">
        <v>75</v>
      </c>
      <c r="D69" s="350" t="s">
        <v>1978</v>
      </c>
    </row>
    <row r="70" spans="2:4" ht="12.75">
      <c r="B70" s="284">
        <v>10380995</v>
      </c>
      <c r="C70" s="272" t="s">
        <v>76</v>
      </c>
      <c r="D70" s="350" t="s">
        <v>1977</v>
      </c>
    </row>
    <row r="71" spans="2:4" ht="12.75">
      <c r="B71" s="284">
        <v>10380986</v>
      </c>
      <c r="C71" s="272" t="s">
        <v>77</v>
      </c>
      <c r="D71" s="350" t="s">
        <v>1978</v>
      </c>
    </row>
    <row r="72" spans="2:4" ht="12.75">
      <c r="B72" s="284">
        <v>10380996</v>
      </c>
      <c r="C72" s="272" t="s">
        <v>78</v>
      </c>
      <c r="D72" s="350" t="s">
        <v>1978</v>
      </c>
    </row>
    <row r="73" spans="2:4" ht="12.75">
      <c r="B73" s="284">
        <v>10380984</v>
      </c>
      <c r="C73" s="272" t="s">
        <v>79</v>
      </c>
      <c r="D73" s="350" t="s">
        <v>1978</v>
      </c>
    </row>
    <row r="74" spans="2:4" ht="12.75">
      <c r="B74" s="284">
        <v>10380975</v>
      </c>
      <c r="C74" s="272" t="s">
        <v>80</v>
      </c>
      <c r="D74" s="350" t="s">
        <v>1977</v>
      </c>
    </row>
    <row r="75" spans="2:4" ht="12.75">
      <c r="B75" s="284">
        <v>10368607</v>
      </c>
      <c r="C75" s="272" t="s">
        <v>2234</v>
      </c>
      <c r="D75" s="350" t="s">
        <v>1978</v>
      </c>
    </row>
    <row r="76" spans="2:4" ht="12.75">
      <c r="B76" s="284">
        <v>10380983</v>
      </c>
      <c r="C76" s="272" t="s">
        <v>81</v>
      </c>
      <c r="D76" s="350" t="s">
        <v>1978</v>
      </c>
    </row>
    <row r="77" spans="2:4" ht="12.75">
      <c r="B77" s="284">
        <v>10380972</v>
      </c>
      <c r="C77" s="272" t="s">
        <v>82</v>
      </c>
      <c r="D77" s="350" t="s">
        <v>1978</v>
      </c>
    </row>
    <row r="78" spans="2:4" ht="12.75">
      <c r="B78" s="284">
        <v>10380988</v>
      </c>
      <c r="C78" s="272" t="s">
        <v>83</v>
      </c>
      <c r="D78" s="350" t="s">
        <v>1978</v>
      </c>
    </row>
    <row r="79" spans="2:4" ht="12.75">
      <c r="B79" s="284">
        <v>10380992</v>
      </c>
      <c r="C79" s="272" t="s">
        <v>84</v>
      </c>
      <c r="D79" s="350" t="s">
        <v>1978</v>
      </c>
    </row>
    <row r="80" spans="2:4" ht="12.75">
      <c r="B80" s="284">
        <v>10381539</v>
      </c>
      <c r="C80" s="272" t="s">
        <v>85</v>
      </c>
      <c r="D80" s="350" t="s">
        <v>1977</v>
      </c>
    </row>
    <row r="81" spans="2:4" ht="12.75">
      <c r="B81" s="284">
        <v>10381550</v>
      </c>
      <c r="C81" s="272" t="s">
        <v>86</v>
      </c>
      <c r="D81" s="350" t="s">
        <v>1978</v>
      </c>
    </row>
    <row r="82" spans="2:4" ht="12.75">
      <c r="B82" s="284">
        <v>10381548</v>
      </c>
      <c r="C82" s="272" t="s">
        <v>87</v>
      </c>
      <c r="D82" s="350" t="s">
        <v>1978</v>
      </c>
    </row>
    <row r="83" spans="2:4" ht="12.75">
      <c r="B83" s="284">
        <v>10381544</v>
      </c>
      <c r="C83" s="272" t="s">
        <v>88</v>
      </c>
      <c r="D83" s="350" t="s">
        <v>1978</v>
      </c>
    </row>
    <row r="84" spans="2:4" ht="12.75">
      <c r="B84" s="284">
        <v>10381542</v>
      </c>
      <c r="C84" s="272" t="s">
        <v>89</v>
      </c>
      <c r="D84" s="350" t="s">
        <v>1978</v>
      </c>
    </row>
    <row r="85" spans="2:4" ht="12.75">
      <c r="B85" s="284">
        <v>10381537</v>
      </c>
      <c r="C85" s="272" t="s">
        <v>90</v>
      </c>
      <c r="D85" s="350" t="s">
        <v>1977</v>
      </c>
    </row>
    <row r="86" spans="2:4" ht="12.75">
      <c r="B86" s="284">
        <v>10381033</v>
      </c>
      <c r="C86" s="272" t="s">
        <v>91</v>
      </c>
      <c r="D86" s="350" t="s">
        <v>1977</v>
      </c>
    </row>
    <row r="87" spans="2:4" ht="12.75">
      <c r="B87" s="284">
        <v>10381034</v>
      </c>
      <c r="C87" s="272" t="s">
        <v>92</v>
      </c>
      <c r="D87" s="350" t="s">
        <v>1978</v>
      </c>
    </row>
    <row r="88" spans="2:4" ht="12.75">
      <c r="B88" s="284">
        <v>10381031</v>
      </c>
      <c r="C88" s="272" t="s">
        <v>93</v>
      </c>
      <c r="D88" s="350" t="s">
        <v>1977</v>
      </c>
    </row>
    <row r="89" spans="2:4" ht="12.75">
      <c r="B89" s="284">
        <v>10381036</v>
      </c>
      <c r="C89" s="272" t="s">
        <v>94</v>
      </c>
      <c r="D89" s="350" t="s">
        <v>1978</v>
      </c>
    </row>
    <row r="90" spans="2:4" ht="12.75">
      <c r="B90" s="284">
        <v>10381041</v>
      </c>
      <c r="C90" s="272" t="s">
        <v>95</v>
      </c>
      <c r="D90" s="350" t="s">
        <v>1977</v>
      </c>
    </row>
    <row r="91" spans="2:4" ht="12.75">
      <c r="B91" s="284">
        <v>10381452</v>
      </c>
      <c r="C91" s="272" t="s">
        <v>2292</v>
      </c>
      <c r="D91" s="367" t="s">
        <v>1977</v>
      </c>
    </row>
    <row r="92" spans="2:4" ht="12.75">
      <c r="B92" s="284">
        <v>10381306</v>
      </c>
      <c r="C92" s="272" t="s">
        <v>96</v>
      </c>
      <c r="D92" s="350" t="s">
        <v>1978</v>
      </c>
    </row>
    <row r="93" spans="2:4" ht="12.75">
      <c r="B93" s="284">
        <v>10381311</v>
      </c>
      <c r="C93" s="272" t="s">
        <v>97</v>
      </c>
      <c r="D93" s="350" t="s">
        <v>1978</v>
      </c>
    </row>
    <row r="94" spans="2:4" ht="12.75">
      <c r="B94" s="284">
        <v>10381321</v>
      </c>
      <c r="C94" s="272" t="s">
        <v>98</v>
      </c>
      <c r="D94" s="350" t="s">
        <v>1978</v>
      </c>
    </row>
    <row r="95" spans="2:4" ht="12.75">
      <c r="B95" s="284">
        <v>10381318</v>
      </c>
      <c r="C95" s="272" t="s">
        <v>99</v>
      </c>
      <c r="D95" s="350" t="s">
        <v>1978</v>
      </c>
    </row>
    <row r="96" spans="2:4" ht="12.75">
      <c r="B96" s="284">
        <v>10381323</v>
      </c>
      <c r="C96" s="272" t="s">
        <v>100</v>
      </c>
      <c r="D96" s="350" t="s">
        <v>1978</v>
      </c>
    </row>
    <row r="97" spans="2:4" ht="12.75">
      <c r="B97" s="284">
        <v>10381298</v>
      </c>
      <c r="C97" s="272" t="s">
        <v>101</v>
      </c>
      <c r="D97" s="350" t="s">
        <v>1978</v>
      </c>
    </row>
    <row r="98" spans="2:4" ht="12.75">
      <c r="B98" s="284">
        <v>10381338</v>
      </c>
      <c r="C98" s="272" t="s">
        <v>102</v>
      </c>
      <c r="D98" s="350" t="s">
        <v>1978</v>
      </c>
    </row>
    <row r="99" spans="2:4" ht="12.75">
      <c r="B99" s="284">
        <v>10381305</v>
      </c>
      <c r="C99" s="272" t="s">
        <v>103</v>
      </c>
      <c r="D99" s="350" t="s">
        <v>1977</v>
      </c>
    </row>
    <row r="100" spans="2:4" ht="12.75">
      <c r="B100" s="284">
        <v>10381327</v>
      </c>
      <c r="C100" s="272" t="s">
        <v>104</v>
      </c>
      <c r="D100" s="350" t="s">
        <v>1978</v>
      </c>
    </row>
    <row r="101" spans="2:4" ht="12.75">
      <c r="B101" s="284">
        <v>10381333</v>
      </c>
      <c r="C101" s="272" t="s">
        <v>105</v>
      </c>
      <c r="D101" s="350" t="s">
        <v>1977</v>
      </c>
    </row>
    <row r="102" spans="2:4" ht="12.75">
      <c r="B102" s="284">
        <v>10381309</v>
      </c>
      <c r="C102" s="272" t="s">
        <v>106</v>
      </c>
      <c r="D102" s="350" t="s">
        <v>1978</v>
      </c>
    </row>
    <row r="103" spans="2:4" ht="12.75">
      <c r="B103" s="284">
        <v>10381320</v>
      </c>
      <c r="C103" s="272" t="s">
        <v>107</v>
      </c>
      <c r="D103" s="350" t="s">
        <v>1978</v>
      </c>
    </row>
    <row r="104" spans="2:4" ht="12.75">
      <c r="B104" s="284" t="s">
        <v>108</v>
      </c>
      <c r="C104" s="272" t="s">
        <v>109</v>
      </c>
      <c r="D104" s="350" t="s">
        <v>1978</v>
      </c>
    </row>
    <row r="105" spans="2:4" ht="12.75">
      <c r="B105" s="284" t="s">
        <v>110</v>
      </c>
      <c r="C105" s="272" t="s">
        <v>111</v>
      </c>
      <c r="D105" s="350" t="s">
        <v>1978</v>
      </c>
    </row>
    <row r="106" spans="2:4" ht="12.75">
      <c r="B106" s="284">
        <v>10381307</v>
      </c>
      <c r="C106" s="272" t="s">
        <v>112</v>
      </c>
      <c r="D106" s="350" t="s">
        <v>1977</v>
      </c>
    </row>
    <row r="107" spans="2:4" ht="12.75">
      <c r="B107" s="284">
        <v>10381336</v>
      </c>
      <c r="C107" s="272" t="s">
        <v>113</v>
      </c>
      <c r="D107" s="350" t="s">
        <v>1978</v>
      </c>
    </row>
    <row r="108" spans="2:4" ht="12.75">
      <c r="B108" s="284">
        <v>10381335</v>
      </c>
      <c r="C108" s="272" t="s">
        <v>114</v>
      </c>
      <c r="D108" s="350" t="s">
        <v>1977</v>
      </c>
    </row>
    <row r="109" spans="2:4" ht="12.75">
      <c r="B109" s="284">
        <v>10380873</v>
      </c>
      <c r="C109" s="272" t="s">
        <v>115</v>
      </c>
      <c r="D109" s="350" t="s">
        <v>1978</v>
      </c>
    </row>
    <row r="110" spans="2:4" ht="12.75">
      <c r="B110" s="284">
        <v>10380872</v>
      </c>
      <c r="C110" s="272" t="s">
        <v>116</v>
      </c>
      <c r="D110" s="350" t="s">
        <v>1978</v>
      </c>
    </row>
    <row r="111" spans="2:4" ht="12.75">
      <c r="B111" s="312">
        <v>10380878</v>
      </c>
      <c r="C111" s="272" t="s">
        <v>117</v>
      </c>
      <c r="D111" s="351" t="s">
        <v>1977</v>
      </c>
    </row>
    <row r="112" spans="2:4" ht="14.25">
      <c r="B112" s="312">
        <v>10713448</v>
      </c>
      <c r="C112" s="272" t="s">
        <v>2520</v>
      </c>
      <c r="D112" s="351" t="s">
        <v>1977</v>
      </c>
    </row>
    <row r="113" spans="2:4" ht="12.75">
      <c r="B113" s="289"/>
      <c r="C113" s="263"/>
      <c r="D113" s="349"/>
    </row>
    <row r="114" spans="2:4" ht="12.75">
      <c r="B114" s="273"/>
      <c r="C114" s="285" t="s">
        <v>2554</v>
      </c>
      <c r="D114" s="388"/>
    </row>
    <row r="115" spans="2:4" ht="12.75">
      <c r="B115" s="356">
        <v>10282764</v>
      </c>
      <c r="C115" s="272" t="s">
        <v>2190</v>
      </c>
      <c r="D115" s="350" t="s">
        <v>1978</v>
      </c>
    </row>
    <row r="116" spans="2:4" ht="12.75">
      <c r="B116" s="356">
        <v>10710159</v>
      </c>
      <c r="C116" s="272" t="s">
        <v>2189</v>
      </c>
      <c r="D116" s="350" t="s">
        <v>1978</v>
      </c>
    </row>
    <row r="117" spans="2:4" ht="12.75">
      <c r="B117" s="356">
        <v>10282768</v>
      </c>
      <c r="C117" s="272" t="s">
        <v>2188</v>
      </c>
      <c r="D117" s="350" t="s">
        <v>1978</v>
      </c>
    </row>
    <row r="118" spans="2:4" ht="12.75">
      <c r="B118" s="356">
        <v>10282769</v>
      </c>
      <c r="C118" s="272" t="s">
        <v>2187</v>
      </c>
      <c r="D118" s="350" t="s">
        <v>1978</v>
      </c>
    </row>
    <row r="119" spans="2:4" ht="12.75">
      <c r="B119" s="356">
        <v>10282770</v>
      </c>
      <c r="C119" s="272" t="s">
        <v>2186</v>
      </c>
      <c r="D119" s="350" t="s">
        <v>1978</v>
      </c>
    </row>
    <row r="120" spans="2:4" ht="12.75">
      <c r="B120" s="356">
        <v>10381639</v>
      </c>
      <c r="C120" s="272" t="s">
        <v>1247</v>
      </c>
      <c r="D120" s="350" t="s">
        <v>1978</v>
      </c>
    </row>
    <row r="121" spans="2:4" ht="12.75">
      <c r="B121" s="356">
        <v>10385243</v>
      </c>
      <c r="C121" s="272" t="s">
        <v>1248</v>
      </c>
      <c r="D121" s="350" t="s">
        <v>1978</v>
      </c>
    </row>
    <row r="122" spans="2:4" ht="12.75">
      <c r="B122" s="356">
        <v>10385244</v>
      </c>
      <c r="C122" s="272" t="s">
        <v>1249</v>
      </c>
      <c r="D122" s="350" t="s">
        <v>1978</v>
      </c>
    </row>
    <row r="123" spans="2:4" ht="12.75">
      <c r="B123" s="356">
        <v>10385246</v>
      </c>
      <c r="C123" s="272" t="s">
        <v>1250</v>
      </c>
      <c r="D123" s="350" t="s">
        <v>1978</v>
      </c>
    </row>
    <row r="124" spans="2:4" ht="12.75">
      <c r="B124" s="356">
        <v>10385316</v>
      </c>
      <c r="C124" s="272" t="s">
        <v>1251</v>
      </c>
      <c r="D124" s="350" t="s">
        <v>1978</v>
      </c>
    </row>
    <row r="125" spans="2:4" ht="12.75">
      <c r="B125" s="356">
        <v>10385317</v>
      </c>
      <c r="C125" s="272" t="s">
        <v>1252</v>
      </c>
      <c r="D125" s="350" t="s">
        <v>1978</v>
      </c>
    </row>
    <row r="126" spans="2:4" ht="12.75">
      <c r="B126" s="356">
        <v>10385337</v>
      </c>
      <c r="C126" s="272" t="s">
        <v>1253</v>
      </c>
      <c r="D126" s="350" t="s">
        <v>1977</v>
      </c>
    </row>
    <row r="127" spans="2:4" ht="12.75">
      <c r="B127" s="356">
        <v>10385349</v>
      </c>
      <c r="C127" s="272" t="s">
        <v>1254</v>
      </c>
      <c r="D127" s="350" t="s">
        <v>1978</v>
      </c>
    </row>
    <row r="128" spans="2:4" ht="12.75">
      <c r="B128" s="356">
        <v>10385354</v>
      </c>
      <c r="C128" s="272" t="s">
        <v>1255</v>
      </c>
      <c r="D128" s="350" t="s">
        <v>1978</v>
      </c>
    </row>
    <row r="129" spans="2:4" ht="12.75">
      <c r="B129" s="356">
        <v>10385358</v>
      </c>
      <c r="C129" s="272" t="s">
        <v>1256</v>
      </c>
      <c r="D129" s="350" t="s">
        <v>1978</v>
      </c>
    </row>
    <row r="130" spans="2:4" ht="12.75">
      <c r="B130" s="356">
        <v>10385381</v>
      </c>
      <c r="C130" s="272" t="s">
        <v>1257</v>
      </c>
      <c r="D130" s="350" t="s">
        <v>1978</v>
      </c>
    </row>
    <row r="131" spans="2:4" ht="12.75">
      <c r="B131" s="356">
        <v>10385382</v>
      </c>
      <c r="C131" s="272" t="s">
        <v>1258</v>
      </c>
      <c r="D131" s="350" t="s">
        <v>1978</v>
      </c>
    </row>
    <row r="132" spans="2:4" ht="12.75">
      <c r="B132" s="356">
        <v>10385383</v>
      </c>
      <c r="C132" s="272" t="s">
        <v>1259</v>
      </c>
      <c r="D132" s="350" t="s">
        <v>1978</v>
      </c>
    </row>
    <row r="133" spans="2:4" ht="12.75">
      <c r="B133" s="356">
        <v>10385384</v>
      </c>
      <c r="C133" s="272" t="s">
        <v>1260</v>
      </c>
      <c r="D133" s="350" t="s">
        <v>1978</v>
      </c>
    </row>
    <row r="134" spans="2:4" ht="12.75">
      <c r="B134" s="356">
        <v>10385385</v>
      </c>
      <c r="C134" s="272" t="s">
        <v>1261</v>
      </c>
      <c r="D134" s="350" t="s">
        <v>1978</v>
      </c>
    </row>
    <row r="135" spans="2:4" ht="12.75">
      <c r="B135" s="356">
        <v>10385387</v>
      </c>
      <c r="C135" s="272" t="s">
        <v>1262</v>
      </c>
      <c r="D135" s="350" t="s">
        <v>1978</v>
      </c>
    </row>
    <row r="136" spans="2:4" ht="12.75">
      <c r="B136" s="356">
        <v>10385388</v>
      </c>
      <c r="C136" s="272" t="s">
        <v>1263</v>
      </c>
      <c r="D136" s="350" t="s">
        <v>1978</v>
      </c>
    </row>
    <row r="137" spans="2:4" ht="12.75">
      <c r="B137" s="356">
        <v>10385389</v>
      </c>
      <c r="C137" s="272" t="s">
        <v>1264</v>
      </c>
      <c r="D137" s="350" t="s">
        <v>1977</v>
      </c>
    </row>
    <row r="138" spans="2:4" ht="12.75">
      <c r="B138" s="356">
        <v>10385395</v>
      </c>
      <c r="C138" s="272" t="s">
        <v>1265</v>
      </c>
      <c r="D138" s="350" t="s">
        <v>1977</v>
      </c>
    </row>
    <row r="139" spans="2:4" ht="12.75">
      <c r="B139" s="356">
        <v>10385397</v>
      </c>
      <c r="C139" s="272" t="s">
        <v>1266</v>
      </c>
      <c r="D139" s="350" t="s">
        <v>1978</v>
      </c>
    </row>
    <row r="140" spans="2:4" ht="12.75">
      <c r="B140" s="356">
        <v>10385587</v>
      </c>
      <c r="C140" s="272" t="s">
        <v>1267</v>
      </c>
      <c r="D140" s="350" t="s">
        <v>1978</v>
      </c>
    </row>
    <row r="141" spans="2:4" ht="12.75">
      <c r="B141" s="356">
        <v>10385588</v>
      </c>
      <c r="C141" s="272" t="s">
        <v>1268</v>
      </c>
      <c r="D141" s="350" t="s">
        <v>1977</v>
      </c>
    </row>
    <row r="142" spans="2:4" ht="12.75">
      <c r="B142" s="356">
        <v>10385589</v>
      </c>
      <c r="C142" s="272" t="s">
        <v>1269</v>
      </c>
      <c r="D142" s="350" t="s">
        <v>1978</v>
      </c>
    </row>
    <row r="143" spans="2:4" ht="12.75">
      <c r="B143" s="356">
        <v>10385339</v>
      </c>
      <c r="C143" s="272" t="s">
        <v>1270</v>
      </c>
      <c r="D143" s="350" t="s">
        <v>1977</v>
      </c>
    </row>
    <row r="144" spans="2:4" ht="12.75">
      <c r="B144" s="356">
        <v>10385378</v>
      </c>
      <c r="C144" s="272" t="s">
        <v>1271</v>
      </c>
      <c r="D144" s="350" t="s">
        <v>1978</v>
      </c>
    </row>
    <row r="145" spans="2:4" ht="12.75">
      <c r="B145" s="356">
        <v>10385330</v>
      </c>
      <c r="C145" s="272" t="s">
        <v>1272</v>
      </c>
      <c r="D145" s="350" t="s">
        <v>1977</v>
      </c>
    </row>
    <row r="146" spans="2:4" ht="12.75">
      <c r="B146" s="356">
        <v>10385331</v>
      </c>
      <c r="C146" s="272" t="s">
        <v>1273</v>
      </c>
      <c r="D146" s="350" t="s">
        <v>1978</v>
      </c>
    </row>
    <row r="147" spans="2:4" ht="12.75">
      <c r="B147" s="356">
        <v>10385415</v>
      </c>
      <c r="C147" s="272" t="s">
        <v>1274</v>
      </c>
      <c r="D147" s="350" t="s">
        <v>1978</v>
      </c>
    </row>
    <row r="148" spans="2:4" ht="12.75">
      <c r="B148" s="289"/>
      <c r="C148" s="263"/>
      <c r="D148" s="349"/>
    </row>
    <row r="149" spans="2:4" ht="12.75">
      <c r="B149" s="273"/>
      <c r="C149" s="285" t="s">
        <v>119</v>
      </c>
      <c r="D149" s="388"/>
    </row>
    <row r="150" spans="2:4" ht="12.75">
      <c r="B150" s="284">
        <v>10385231</v>
      </c>
      <c r="C150" s="272" t="s">
        <v>120</v>
      </c>
      <c r="D150" s="350" t="s">
        <v>1978</v>
      </c>
    </row>
    <row r="151" spans="2:4" ht="12.75">
      <c r="B151" s="284">
        <v>10385232</v>
      </c>
      <c r="C151" s="272" t="s">
        <v>121</v>
      </c>
      <c r="D151" s="350" t="s">
        <v>1978</v>
      </c>
    </row>
    <row r="152" spans="2:4" ht="12.75">
      <c r="B152" s="284">
        <v>10385206</v>
      </c>
      <c r="C152" s="272" t="s">
        <v>122</v>
      </c>
      <c r="D152" s="350" t="s">
        <v>1978</v>
      </c>
    </row>
    <row r="153" spans="2:4" ht="12.75">
      <c r="B153" s="284">
        <v>10385207</v>
      </c>
      <c r="C153" s="272" t="s">
        <v>123</v>
      </c>
      <c r="D153" s="350" t="s">
        <v>1978</v>
      </c>
    </row>
    <row r="154" spans="2:4" ht="12.75">
      <c r="B154" s="284">
        <v>10385209</v>
      </c>
      <c r="C154" s="272" t="s">
        <v>124</v>
      </c>
      <c r="D154" s="350" t="s">
        <v>1978</v>
      </c>
    </row>
    <row r="155" spans="2:4" ht="12.75">
      <c r="B155" s="284">
        <v>10387051</v>
      </c>
      <c r="C155" s="272" t="s">
        <v>126</v>
      </c>
      <c r="D155" s="350" t="s">
        <v>1978</v>
      </c>
    </row>
    <row r="156" spans="2:4" ht="12.75">
      <c r="B156" s="284">
        <v>10387054</v>
      </c>
      <c r="C156" s="272" t="s">
        <v>127</v>
      </c>
      <c r="D156" s="350" t="s">
        <v>1978</v>
      </c>
    </row>
    <row r="157" spans="2:4" ht="12.75">
      <c r="B157" s="284">
        <v>10387055</v>
      </c>
      <c r="C157" s="272" t="s">
        <v>128</v>
      </c>
      <c r="D157" s="350" t="s">
        <v>1977</v>
      </c>
    </row>
    <row r="158" spans="2:4" ht="12.75">
      <c r="B158" s="284">
        <v>10387057</v>
      </c>
      <c r="C158" s="272" t="s">
        <v>129</v>
      </c>
      <c r="D158" s="350" t="s">
        <v>1978</v>
      </c>
    </row>
    <row r="159" spans="2:4" ht="12.75">
      <c r="B159" s="284">
        <v>10283031</v>
      </c>
      <c r="C159" s="272" t="s">
        <v>130</v>
      </c>
      <c r="D159" s="350" t="s">
        <v>1978</v>
      </c>
    </row>
    <row r="160" spans="2:4" ht="12.75">
      <c r="B160" s="284">
        <v>10387058</v>
      </c>
      <c r="C160" s="272" t="s">
        <v>131</v>
      </c>
      <c r="D160" s="350" t="s">
        <v>1978</v>
      </c>
    </row>
    <row r="161" spans="1:4" ht="12.75">
      <c r="B161" s="284">
        <v>10387060</v>
      </c>
      <c r="C161" s="272" t="s">
        <v>132</v>
      </c>
      <c r="D161" s="350" t="s">
        <v>1978</v>
      </c>
    </row>
    <row r="162" spans="1:4" ht="12.75">
      <c r="B162" s="284">
        <v>10387061</v>
      </c>
      <c r="C162" s="272" t="s">
        <v>133</v>
      </c>
      <c r="D162" s="350" t="s">
        <v>1978</v>
      </c>
    </row>
    <row r="163" spans="1:4" ht="12.75">
      <c r="B163" s="284">
        <v>10387064</v>
      </c>
      <c r="C163" s="272" t="s">
        <v>134</v>
      </c>
      <c r="D163" s="350" t="s">
        <v>1977</v>
      </c>
    </row>
    <row r="164" spans="1:4" ht="12.75">
      <c r="B164" s="284">
        <v>10387067</v>
      </c>
      <c r="C164" s="272" t="s">
        <v>135</v>
      </c>
      <c r="D164" s="350" t="s">
        <v>1977</v>
      </c>
    </row>
    <row r="165" spans="1:4" ht="12.75">
      <c r="B165" s="284">
        <v>10387069</v>
      </c>
      <c r="C165" s="272" t="s">
        <v>136</v>
      </c>
      <c r="D165" s="350" t="s">
        <v>1978</v>
      </c>
    </row>
    <row r="166" spans="1:4" ht="12.75">
      <c r="B166" s="284">
        <v>10387063</v>
      </c>
      <c r="C166" s="272" t="s">
        <v>137</v>
      </c>
      <c r="D166" s="350" t="s">
        <v>1977</v>
      </c>
    </row>
    <row r="167" spans="1:4" ht="12.75">
      <c r="B167" s="284">
        <v>10387073</v>
      </c>
      <c r="C167" s="272" t="s">
        <v>138</v>
      </c>
      <c r="D167" s="350" t="s">
        <v>1978</v>
      </c>
    </row>
    <row r="168" spans="1:4" ht="12.75">
      <c r="B168" s="284">
        <v>10387068</v>
      </c>
      <c r="C168" s="272" t="s">
        <v>139</v>
      </c>
      <c r="D168" s="350" t="s">
        <v>1978</v>
      </c>
    </row>
    <row r="172" spans="1:4" ht="12.75">
      <c r="B172" s="285"/>
      <c r="C172" s="388" t="s">
        <v>1536</v>
      </c>
    </row>
    <row r="173" spans="1:4" ht="12.75">
      <c r="B173" s="285"/>
      <c r="C173" s="388" t="s">
        <v>1538</v>
      </c>
    </row>
    <row r="174" spans="1:4" ht="12.75">
      <c r="A174" s="284" t="s">
        <v>118</v>
      </c>
      <c r="B174" s="272">
        <v>10380875</v>
      </c>
      <c r="C174" s="272" t="s">
        <v>1537</v>
      </c>
    </row>
    <row r="175" spans="1:4" ht="12.75">
      <c r="A175" s="284" t="s">
        <v>125</v>
      </c>
      <c r="B175" s="272">
        <v>10291768</v>
      </c>
      <c r="C175" s="272" t="s">
        <v>1539</v>
      </c>
    </row>
    <row r="176" spans="1:4" ht="12.75">
      <c r="A176" s="284"/>
      <c r="B176" s="272">
        <v>10282849</v>
      </c>
      <c r="C176" s="272" t="s">
        <v>2329</v>
      </c>
    </row>
    <row r="177" spans="1:3" ht="14.25">
      <c r="A177" s="347"/>
      <c r="B177" s="347"/>
      <c r="C177" s="267"/>
    </row>
    <row r="178" spans="1:3" ht="12.75">
      <c r="B178" s="285"/>
      <c r="C178" s="273" t="s">
        <v>1540</v>
      </c>
    </row>
    <row r="179" spans="1:3" ht="12.75">
      <c r="A179" s="284" t="s">
        <v>1541</v>
      </c>
      <c r="B179" s="272">
        <v>10385642</v>
      </c>
      <c r="C179" s="272" t="s">
        <v>1542</v>
      </c>
    </row>
    <row r="180" spans="1:3" ht="12.75">
      <c r="A180" s="284" t="s">
        <v>1543</v>
      </c>
      <c r="B180" s="272">
        <v>10385648</v>
      </c>
      <c r="C180" s="272" t="s">
        <v>1544</v>
      </c>
    </row>
    <row r="181" spans="1:3" ht="12.75">
      <c r="A181" s="284" t="s">
        <v>1545</v>
      </c>
      <c r="B181" s="272">
        <v>10385650</v>
      </c>
      <c r="C181" s="272" t="s">
        <v>1546</v>
      </c>
    </row>
    <row r="182" spans="1:3" ht="12.75">
      <c r="A182" s="284" t="s">
        <v>1547</v>
      </c>
      <c r="B182" s="272">
        <v>10385651</v>
      </c>
      <c r="C182" s="272" t="s">
        <v>1548</v>
      </c>
    </row>
    <row r="183" spans="1:3" ht="12.75">
      <c r="A183" s="284" t="s">
        <v>1549</v>
      </c>
      <c r="B183" s="272">
        <v>10385653</v>
      </c>
      <c r="C183" s="272" t="s">
        <v>1550</v>
      </c>
    </row>
    <row r="184" spans="1:3" ht="12.75">
      <c r="A184" s="284" t="s">
        <v>1551</v>
      </c>
      <c r="B184" s="272"/>
      <c r="C184" s="272" t="s">
        <v>1552</v>
      </c>
    </row>
    <row r="185" spans="1:3" ht="12.75">
      <c r="A185" s="284" t="s">
        <v>1553</v>
      </c>
      <c r="B185" s="272">
        <v>10385663</v>
      </c>
      <c r="C185" s="272" t="s">
        <v>1554</v>
      </c>
    </row>
    <row r="186" spans="1:3" ht="12.75">
      <c r="A186" s="284" t="s">
        <v>1555</v>
      </c>
      <c r="B186" s="272">
        <v>10385655</v>
      </c>
      <c r="C186" s="272" t="s">
        <v>1556</v>
      </c>
    </row>
    <row r="187" spans="1:3" ht="12.75">
      <c r="A187" s="284" t="s">
        <v>1557</v>
      </c>
      <c r="B187" s="272"/>
      <c r="C187" s="272" t="s">
        <v>1558</v>
      </c>
    </row>
    <row r="188" spans="1:3" ht="12.75">
      <c r="A188" s="284" t="s">
        <v>1559</v>
      </c>
      <c r="B188" s="272"/>
      <c r="C188" s="272" t="s">
        <v>1560</v>
      </c>
    </row>
    <row r="189" spans="1:3" ht="12.75">
      <c r="A189" s="284" t="s">
        <v>1561</v>
      </c>
      <c r="B189" s="272"/>
      <c r="C189" s="272" t="s">
        <v>1562</v>
      </c>
    </row>
    <row r="190" spans="1:3" ht="12.75">
      <c r="A190" s="284" t="s">
        <v>1563</v>
      </c>
      <c r="B190" s="272"/>
      <c r="C190" s="272" t="s">
        <v>1564</v>
      </c>
    </row>
    <row r="191" spans="1:3" ht="12.75">
      <c r="A191" s="284" t="s">
        <v>1565</v>
      </c>
      <c r="B191" s="272"/>
      <c r="C191" s="272" t="s">
        <v>1566</v>
      </c>
    </row>
    <row r="192" spans="1:3" ht="12.75">
      <c r="A192" s="284" t="s">
        <v>1567</v>
      </c>
      <c r="B192" s="272"/>
      <c r="C192" s="272" t="s">
        <v>1568</v>
      </c>
    </row>
    <row r="193" spans="1:3" ht="12.75">
      <c r="A193" s="284" t="s">
        <v>1569</v>
      </c>
      <c r="B193" s="272"/>
      <c r="C193" s="272" t="s">
        <v>1570</v>
      </c>
    </row>
    <row r="194" spans="1:3" ht="12.75">
      <c r="A194" s="284" t="s">
        <v>1571</v>
      </c>
      <c r="B194" s="272"/>
      <c r="C194" s="272" t="s">
        <v>1572</v>
      </c>
    </row>
    <row r="195" spans="1:3" ht="12.75">
      <c r="A195" s="284" t="s">
        <v>1573</v>
      </c>
      <c r="B195" s="272"/>
      <c r="C195" s="272" t="s">
        <v>1574</v>
      </c>
    </row>
    <row r="196" spans="1:3" ht="12.75">
      <c r="A196" s="284" t="s">
        <v>1575</v>
      </c>
      <c r="B196" s="272">
        <v>10385667</v>
      </c>
      <c r="C196" s="272" t="s">
        <v>1576</v>
      </c>
    </row>
    <row r="197" spans="1:3" ht="12.75">
      <c r="A197" s="284" t="s">
        <v>1577</v>
      </c>
      <c r="B197" s="272"/>
      <c r="C197" s="272" t="s">
        <v>1578</v>
      </c>
    </row>
    <row r="198" spans="1:3" ht="12.75">
      <c r="A198" s="284" t="s">
        <v>1579</v>
      </c>
      <c r="B198" s="272"/>
      <c r="C198" s="272" t="s">
        <v>1580</v>
      </c>
    </row>
    <row r="199" spans="1:3" ht="12.75">
      <c r="A199" s="284" t="s">
        <v>1581</v>
      </c>
      <c r="B199" s="272">
        <v>10385670</v>
      </c>
      <c r="C199" s="272" t="s">
        <v>1582</v>
      </c>
    </row>
    <row r="200" spans="1:3" ht="12.75">
      <c r="A200" s="284" t="s">
        <v>1583</v>
      </c>
      <c r="B200" s="272">
        <v>10385671</v>
      </c>
      <c r="C200" s="272" t="s">
        <v>1584</v>
      </c>
    </row>
    <row r="201" spans="1:3" ht="12.75">
      <c r="A201" s="284" t="s">
        <v>1585</v>
      </c>
      <c r="B201" s="272"/>
      <c r="C201" s="272" t="s">
        <v>1586</v>
      </c>
    </row>
    <row r="202" spans="1:3" ht="12.75">
      <c r="A202" s="284" t="s">
        <v>1587</v>
      </c>
      <c r="B202" s="272"/>
      <c r="C202" s="272" t="s">
        <v>1588</v>
      </c>
    </row>
    <row r="203" spans="1:3" ht="12.75">
      <c r="A203" s="284" t="s">
        <v>1589</v>
      </c>
      <c r="B203" s="272"/>
      <c r="C203" s="272" t="s">
        <v>1590</v>
      </c>
    </row>
    <row r="204" spans="1:3" ht="12.75">
      <c r="A204" s="284" t="s">
        <v>1591</v>
      </c>
      <c r="B204" s="272"/>
      <c r="C204" s="272" t="s">
        <v>1592</v>
      </c>
    </row>
    <row r="205" spans="1:3" ht="12.75">
      <c r="A205" s="284" t="s">
        <v>1593</v>
      </c>
      <c r="B205" s="272"/>
      <c r="C205" s="272" t="s">
        <v>1594</v>
      </c>
    </row>
    <row r="206" spans="1:3" ht="12.75">
      <c r="A206" s="284" t="s">
        <v>1595</v>
      </c>
      <c r="B206" s="272"/>
      <c r="C206" s="272" t="s">
        <v>1596</v>
      </c>
    </row>
    <row r="207" spans="1:3" ht="14.25">
      <c r="A207" s="268"/>
      <c r="B207" s="269"/>
      <c r="C207" s="267"/>
    </row>
    <row r="208" spans="1:3" ht="12.75">
      <c r="B208" s="285"/>
      <c r="C208" s="417" t="s">
        <v>1597</v>
      </c>
    </row>
    <row r="209" spans="1:3" ht="12.75">
      <c r="A209" s="284" t="s">
        <v>1598</v>
      </c>
      <c r="B209" s="272">
        <v>10385620</v>
      </c>
      <c r="C209" s="272" t="s">
        <v>1599</v>
      </c>
    </row>
    <row r="210" spans="1:3" ht="12.75">
      <c r="A210" s="284" t="s">
        <v>1600</v>
      </c>
      <c r="B210" s="272">
        <v>10385624</v>
      </c>
      <c r="C210" s="272" t="s">
        <v>1601</v>
      </c>
    </row>
    <row r="211" spans="1:3" ht="12.75">
      <c r="A211" s="284" t="s">
        <v>1602</v>
      </c>
      <c r="B211" s="272"/>
      <c r="C211" s="272" t="s">
        <v>1603</v>
      </c>
    </row>
    <row r="212" spans="1:3" ht="12.75">
      <c r="A212" s="284" t="s">
        <v>1604</v>
      </c>
      <c r="B212" s="272"/>
      <c r="C212" s="272" t="s">
        <v>1605</v>
      </c>
    </row>
    <row r="213" spans="1:3" ht="12.75">
      <c r="A213" s="284" t="s">
        <v>1606</v>
      </c>
      <c r="B213" s="272">
        <v>10385627</v>
      </c>
      <c r="C213" s="272" t="s">
        <v>1607</v>
      </c>
    </row>
    <row r="214" spans="1:3" ht="12.75">
      <c r="A214" s="284" t="s">
        <v>1608</v>
      </c>
      <c r="B214" s="272">
        <v>10385621</v>
      </c>
      <c r="C214" s="272" t="s">
        <v>1609</v>
      </c>
    </row>
    <row r="215" spans="1:3" ht="12.75">
      <c r="A215" s="284" t="s">
        <v>1610</v>
      </c>
      <c r="B215" s="272">
        <v>10385622</v>
      </c>
      <c r="C215" s="272" t="s">
        <v>1611</v>
      </c>
    </row>
    <row r="216" spans="1:3" ht="14.25">
      <c r="A216" s="268"/>
      <c r="B216" s="267"/>
      <c r="C216" s="267"/>
    </row>
    <row r="217" spans="1:3" ht="14.25">
      <c r="A217" s="268"/>
      <c r="B217" s="285"/>
      <c r="C217" s="417" t="s">
        <v>1612</v>
      </c>
    </row>
    <row r="218" spans="1:3" ht="12.75">
      <c r="A218" s="284" t="s">
        <v>1613</v>
      </c>
      <c r="B218" s="272">
        <v>10385940</v>
      </c>
      <c r="C218" s="272" t="s">
        <v>1614</v>
      </c>
    </row>
    <row r="219" spans="1:3" ht="12.75">
      <c r="A219" s="284" t="s">
        <v>1615</v>
      </c>
      <c r="B219" s="272">
        <v>10385942</v>
      </c>
      <c r="C219" s="272" t="s">
        <v>1616</v>
      </c>
    </row>
    <row r="220" spans="1:3" ht="12.75">
      <c r="A220" s="284" t="s">
        <v>1617</v>
      </c>
      <c r="B220" s="272"/>
      <c r="C220" s="272" t="s">
        <v>1618</v>
      </c>
    </row>
    <row r="221" spans="1:3" ht="12.75">
      <c r="A221" s="284" t="s">
        <v>1619</v>
      </c>
      <c r="B221" s="272"/>
      <c r="C221" s="272" t="s">
        <v>1620</v>
      </c>
    </row>
    <row r="222" spans="1:3" ht="14.25">
      <c r="A222" s="268"/>
      <c r="B222" s="267"/>
      <c r="C222" s="267"/>
    </row>
    <row r="223" spans="1:3" ht="14.25">
      <c r="A223" s="268"/>
      <c r="B223" s="285"/>
      <c r="C223" s="417" t="s">
        <v>1621</v>
      </c>
    </row>
    <row r="224" spans="1:3" ht="12.75">
      <c r="A224" s="284" t="s">
        <v>1622</v>
      </c>
      <c r="B224" s="272">
        <v>10385704</v>
      </c>
      <c r="C224" s="272" t="s">
        <v>1623</v>
      </c>
    </row>
    <row r="225" spans="1:3" ht="12.75">
      <c r="A225" s="284" t="s">
        <v>1624</v>
      </c>
      <c r="B225" s="272">
        <v>10385784</v>
      </c>
      <c r="C225" s="272" t="s">
        <v>1625</v>
      </c>
    </row>
    <row r="226" spans="1:3" ht="12.75">
      <c r="A226" s="284" t="s">
        <v>1626</v>
      </c>
      <c r="B226" s="272">
        <v>10385815</v>
      </c>
      <c r="C226" s="272" t="s">
        <v>1627</v>
      </c>
    </row>
    <row r="227" spans="1:3" ht="12.75">
      <c r="A227" s="284" t="s">
        <v>1628</v>
      </c>
      <c r="B227" s="272">
        <v>10385834</v>
      </c>
      <c r="C227" s="272" t="s">
        <v>1629</v>
      </c>
    </row>
    <row r="228" spans="1:3" ht="12.75">
      <c r="A228" s="284" t="s">
        <v>1630</v>
      </c>
      <c r="B228" s="272">
        <v>10385841</v>
      </c>
      <c r="C228" s="272" t="s">
        <v>1631</v>
      </c>
    </row>
    <row r="229" spans="1:3" ht="12.75">
      <c r="A229" s="284" t="s">
        <v>1632</v>
      </c>
      <c r="B229" s="272">
        <v>10385845</v>
      </c>
      <c r="C229" s="272" t="s">
        <v>1633</v>
      </c>
    </row>
    <row r="230" spans="1:3" ht="12.75">
      <c r="A230" s="284" t="s">
        <v>1634</v>
      </c>
      <c r="B230" s="272">
        <v>10385856</v>
      </c>
      <c r="C230" s="272" t="s">
        <v>1635</v>
      </c>
    </row>
    <row r="231" spans="1:3" ht="12.75">
      <c r="A231" s="284" t="s">
        <v>1636</v>
      </c>
      <c r="B231" s="272">
        <v>10385868</v>
      </c>
      <c r="C231" s="272" t="s">
        <v>1637</v>
      </c>
    </row>
    <row r="232" spans="1:3" ht="12.75">
      <c r="A232" s="284" t="s">
        <v>1638</v>
      </c>
      <c r="B232" s="272">
        <v>10385877</v>
      </c>
      <c r="C232" s="272" t="s">
        <v>1639</v>
      </c>
    </row>
    <row r="233" spans="1:3" ht="12.75">
      <c r="A233" s="284" t="s">
        <v>1640</v>
      </c>
      <c r="B233" s="272">
        <v>10385687</v>
      </c>
      <c r="C233" s="272" t="s">
        <v>1641</v>
      </c>
    </row>
    <row r="234" spans="1:3" ht="12.75">
      <c r="A234" s="284" t="s">
        <v>1642</v>
      </c>
      <c r="B234" s="272"/>
      <c r="C234" s="272" t="s">
        <v>1643</v>
      </c>
    </row>
    <row r="235" spans="1:3" ht="12.75">
      <c r="A235" s="284" t="s">
        <v>1644</v>
      </c>
      <c r="B235" s="272">
        <v>10385690</v>
      </c>
      <c r="C235" s="272" t="s">
        <v>1645</v>
      </c>
    </row>
    <row r="236" spans="1:3" ht="12.75">
      <c r="A236" s="284" t="s">
        <v>1646</v>
      </c>
      <c r="B236" s="272">
        <v>10385692</v>
      </c>
      <c r="C236" s="272" t="s">
        <v>1647</v>
      </c>
    </row>
    <row r="237" spans="1:3" ht="12.75">
      <c r="A237" s="284" t="s">
        <v>1648</v>
      </c>
      <c r="B237" s="272">
        <v>10385695</v>
      </c>
      <c r="C237" s="272" t="s">
        <v>1649</v>
      </c>
    </row>
    <row r="238" spans="1:3" ht="12.75">
      <c r="A238" s="284" t="s">
        <v>1650</v>
      </c>
      <c r="B238" s="272">
        <v>10385696</v>
      </c>
      <c r="C238" s="272" t="s">
        <v>1651</v>
      </c>
    </row>
    <row r="239" spans="1:3" ht="12.75">
      <c r="A239" s="284" t="s">
        <v>1652</v>
      </c>
      <c r="B239" s="272">
        <v>10385699</v>
      </c>
      <c r="C239" s="272" t="s">
        <v>1653</v>
      </c>
    </row>
    <row r="240" spans="1:3" ht="12.75">
      <c r="A240" s="284" t="s">
        <v>1654</v>
      </c>
      <c r="B240" s="272"/>
      <c r="C240" s="272" t="s">
        <v>1655</v>
      </c>
    </row>
    <row r="241" spans="1:3" ht="12.75">
      <c r="A241" s="284" t="s">
        <v>1656</v>
      </c>
      <c r="B241" s="272">
        <v>10385714</v>
      </c>
      <c r="C241" s="272" t="s">
        <v>1657</v>
      </c>
    </row>
    <row r="242" spans="1:3" ht="12.75">
      <c r="A242" s="284" t="s">
        <v>1658</v>
      </c>
      <c r="B242" s="272">
        <v>10385739</v>
      </c>
      <c r="C242" s="272" t="s">
        <v>1659</v>
      </c>
    </row>
    <row r="243" spans="1:3" ht="12.75">
      <c r="A243" s="284" t="s">
        <v>1660</v>
      </c>
      <c r="B243" s="272">
        <v>10385745</v>
      </c>
      <c r="C243" s="272" t="s">
        <v>1661</v>
      </c>
    </row>
    <row r="244" spans="1:3" ht="12.75">
      <c r="A244" s="284" t="s">
        <v>1662</v>
      </c>
      <c r="B244" s="272">
        <v>10385753</v>
      </c>
      <c r="C244" s="272" t="s">
        <v>1663</v>
      </c>
    </row>
    <row r="245" spans="1:3" ht="12.75">
      <c r="A245" s="284" t="s">
        <v>0</v>
      </c>
      <c r="B245" s="272">
        <v>10385761</v>
      </c>
      <c r="C245" s="272" t="s">
        <v>1</v>
      </c>
    </row>
    <row r="246" spans="1:3" ht="12.75">
      <c r="A246" s="284" t="s">
        <v>2</v>
      </c>
      <c r="B246" s="272">
        <v>10385770</v>
      </c>
      <c r="C246" s="272" t="s">
        <v>3</v>
      </c>
    </row>
    <row r="247" spans="1:3" ht="12.75">
      <c r="A247" s="284" t="s">
        <v>4</v>
      </c>
      <c r="B247" s="272">
        <v>10385797</v>
      </c>
      <c r="C247" s="272" t="s">
        <v>5</v>
      </c>
    </row>
    <row r="248" spans="1:3" ht="12.75">
      <c r="A248" s="284" t="s">
        <v>6</v>
      </c>
      <c r="B248" s="272">
        <v>10385803</v>
      </c>
      <c r="C248" s="272" t="s">
        <v>7</v>
      </c>
    </row>
    <row r="249" spans="1:3" ht="12.75">
      <c r="A249" s="284" t="s">
        <v>8</v>
      </c>
      <c r="B249" s="272">
        <v>10385809</v>
      </c>
      <c r="C249" s="272" t="s">
        <v>9</v>
      </c>
    </row>
    <row r="250" spans="1:3" ht="12.75">
      <c r="A250" s="284" t="s">
        <v>10</v>
      </c>
      <c r="B250" s="272">
        <v>10385811</v>
      </c>
      <c r="C250" s="272" t="s">
        <v>11</v>
      </c>
    </row>
    <row r="251" spans="1:3" ht="12.75">
      <c r="A251" s="284" t="s">
        <v>12</v>
      </c>
      <c r="B251" s="272">
        <v>10385812</v>
      </c>
      <c r="C251" s="272" t="s">
        <v>13</v>
      </c>
    </row>
    <row r="252" spans="1:3" ht="12.75">
      <c r="A252" s="284" t="s">
        <v>14</v>
      </c>
      <c r="B252" s="272">
        <v>10385824</v>
      </c>
      <c r="C252" s="272" t="s">
        <v>15</v>
      </c>
    </row>
    <row r="253" spans="1:3" ht="12.75">
      <c r="A253" s="284" t="s">
        <v>16</v>
      </c>
      <c r="B253" s="272">
        <v>10385825</v>
      </c>
      <c r="C253" s="272" t="s">
        <v>17</v>
      </c>
    </row>
    <row r="254" spans="1:3" ht="12.75">
      <c r="A254" s="284" t="s">
        <v>18</v>
      </c>
      <c r="B254" s="272">
        <v>10385827</v>
      </c>
      <c r="C254" s="272" t="s">
        <v>19</v>
      </c>
    </row>
    <row r="255" spans="1:3" ht="12.75">
      <c r="A255" s="284" t="s">
        <v>20</v>
      </c>
      <c r="B255" s="272">
        <v>10385828</v>
      </c>
      <c r="C255" s="272" t="s">
        <v>21</v>
      </c>
    </row>
    <row r="256" spans="1:3" ht="12.75">
      <c r="A256" s="284" t="s">
        <v>22</v>
      </c>
      <c r="B256" s="272">
        <v>10385829</v>
      </c>
      <c r="C256" s="272" t="s">
        <v>23</v>
      </c>
    </row>
    <row r="257" spans="1:3" ht="12.75">
      <c r="A257" s="284" t="s">
        <v>24</v>
      </c>
      <c r="B257" s="272">
        <v>10385830</v>
      </c>
      <c r="C257" s="272" t="s">
        <v>25</v>
      </c>
    </row>
    <row r="258" spans="1:3" ht="12.75">
      <c r="A258" s="284" t="s">
        <v>26</v>
      </c>
      <c r="B258" s="272">
        <v>10385832</v>
      </c>
      <c r="C258" s="272" t="s">
        <v>27</v>
      </c>
    </row>
    <row r="259" spans="1:3" ht="12.75">
      <c r="A259" s="284" t="s">
        <v>28</v>
      </c>
      <c r="B259" s="272"/>
      <c r="C259" s="272" t="s">
        <v>29</v>
      </c>
    </row>
    <row r="260" spans="1:3" ht="12.75">
      <c r="A260" s="284" t="s">
        <v>30</v>
      </c>
      <c r="B260" s="272"/>
      <c r="C260" s="272" t="s">
        <v>31</v>
      </c>
    </row>
    <row r="261" spans="1:3" ht="12.75">
      <c r="A261" s="284" t="s">
        <v>32</v>
      </c>
      <c r="B261" s="272"/>
      <c r="C261" s="272" t="s">
        <v>33</v>
      </c>
    </row>
    <row r="262" spans="1:3" ht="12.75">
      <c r="A262" s="284" t="s">
        <v>34</v>
      </c>
      <c r="B262" s="272"/>
      <c r="C262" s="272" t="s">
        <v>35</v>
      </c>
    </row>
    <row r="263" spans="1:3" ht="12.75">
      <c r="A263" s="284" t="s">
        <v>36</v>
      </c>
      <c r="B263" s="272">
        <v>10385842</v>
      </c>
      <c r="C263" s="272" t="s">
        <v>37</v>
      </c>
    </row>
    <row r="264" spans="1:3" ht="12.75">
      <c r="A264" s="284" t="s">
        <v>38</v>
      </c>
      <c r="B264" s="272">
        <v>10385847</v>
      </c>
      <c r="C264" s="272" t="s">
        <v>39</v>
      </c>
    </row>
    <row r="265" spans="1:3" ht="12.75">
      <c r="A265" s="284" t="s">
        <v>40</v>
      </c>
      <c r="B265" s="272">
        <v>10385849</v>
      </c>
      <c r="C265" s="272" t="s">
        <v>41</v>
      </c>
    </row>
    <row r="266" spans="1:3" ht="12.75">
      <c r="A266" s="284" t="s">
        <v>42</v>
      </c>
      <c r="B266" s="272">
        <v>10385851</v>
      </c>
      <c r="C266" s="272" t="s">
        <v>43</v>
      </c>
    </row>
    <row r="267" spans="1:3" ht="12.75">
      <c r="A267" s="284" t="s">
        <v>44</v>
      </c>
      <c r="B267" s="272">
        <v>10385853</v>
      </c>
      <c r="C267" s="272" t="s">
        <v>45</v>
      </c>
    </row>
    <row r="268" spans="1:3" ht="12.75">
      <c r="A268" s="284" t="s">
        <v>46</v>
      </c>
      <c r="B268" s="272">
        <v>10385855</v>
      </c>
      <c r="C268" s="272" t="s">
        <v>47</v>
      </c>
    </row>
    <row r="269" spans="1:3" ht="12.75">
      <c r="A269" s="284" t="s">
        <v>48</v>
      </c>
      <c r="B269" s="272">
        <v>10385857</v>
      </c>
      <c r="C269" s="272" t="s">
        <v>49</v>
      </c>
    </row>
    <row r="270" spans="1:3" ht="12.75">
      <c r="A270" s="284" t="s">
        <v>50</v>
      </c>
      <c r="B270" s="272">
        <v>10385858</v>
      </c>
      <c r="C270" s="272" t="s">
        <v>51</v>
      </c>
    </row>
    <row r="271" spans="1:3" ht="12.75">
      <c r="A271" s="284" t="s">
        <v>52</v>
      </c>
      <c r="B271" s="272">
        <v>10385859</v>
      </c>
      <c r="C271" s="272" t="s">
        <v>53</v>
      </c>
    </row>
    <row r="272" spans="1:3" ht="12.75">
      <c r="A272" s="284" t="s">
        <v>54</v>
      </c>
      <c r="B272" s="272">
        <v>10385860</v>
      </c>
      <c r="C272" s="272" t="s">
        <v>55</v>
      </c>
    </row>
    <row r="273" spans="1:3" ht="12.75">
      <c r="A273" s="284" t="s">
        <v>56</v>
      </c>
      <c r="B273" s="272">
        <v>10385861</v>
      </c>
      <c r="C273" s="272" t="s">
        <v>755</v>
      </c>
    </row>
    <row r="274" spans="1:3" ht="12.75">
      <c r="A274" s="284" t="s">
        <v>756</v>
      </c>
      <c r="B274" s="272">
        <v>10385862</v>
      </c>
      <c r="C274" s="272" t="s">
        <v>757</v>
      </c>
    </row>
    <row r="275" spans="1:3" ht="12.75">
      <c r="A275" s="284" t="s">
        <v>758</v>
      </c>
      <c r="B275" s="272">
        <v>10385863</v>
      </c>
      <c r="C275" s="272" t="s">
        <v>759</v>
      </c>
    </row>
    <row r="276" spans="1:3" ht="12.75">
      <c r="A276" s="284" t="s">
        <v>760</v>
      </c>
      <c r="B276" s="272">
        <v>10385864</v>
      </c>
      <c r="C276" s="272" t="s">
        <v>761</v>
      </c>
    </row>
    <row r="277" spans="1:3" ht="12.75">
      <c r="A277" s="284" t="s">
        <v>762</v>
      </c>
      <c r="B277" s="272">
        <v>10385865</v>
      </c>
      <c r="C277" s="272" t="s">
        <v>763</v>
      </c>
    </row>
    <row r="278" spans="1:3" ht="12.75">
      <c r="A278" s="284" t="s">
        <v>764</v>
      </c>
      <c r="B278" s="272">
        <v>10385866</v>
      </c>
      <c r="C278" s="272" t="s">
        <v>765</v>
      </c>
    </row>
    <row r="279" spans="1:3" ht="12.75">
      <c r="A279" s="284" t="s">
        <v>766</v>
      </c>
      <c r="B279" s="272"/>
      <c r="C279" s="272" t="s">
        <v>767</v>
      </c>
    </row>
    <row r="280" spans="1:3" ht="12.75">
      <c r="A280" s="284" t="s">
        <v>768</v>
      </c>
      <c r="B280" s="272">
        <v>10385870</v>
      </c>
      <c r="C280" s="272" t="s">
        <v>769</v>
      </c>
    </row>
    <row r="281" spans="1:3" ht="12.75">
      <c r="A281" s="284" t="s">
        <v>770</v>
      </c>
      <c r="B281" s="272">
        <v>10385871</v>
      </c>
      <c r="C281" s="272" t="s">
        <v>771</v>
      </c>
    </row>
    <row r="282" spans="1:3" ht="12.75">
      <c r="A282" s="284" t="s">
        <v>772</v>
      </c>
      <c r="B282" s="272">
        <v>10385872</v>
      </c>
      <c r="C282" s="272" t="s">
        <v>773</v>
      </c>
    </row>
    <row r="283" spans="1:3" ht="12.75">
      <c r="A283" s="284" t="s">
        <v>774</v>
      </c>
      <c r="B283" s="272">
        <v>10385873</v>
      </c>
      <c r="C283" s="272" t="s">
        <v>775</v>
      </c>
    </row>
    <row r="284" spans="1:3" ht="12.75">
      <c r="A284" s="284" t="s">
        <v>776</v>
      </c>
      <c r="B284" s="272">
        <v>10385874</v>
      </c>
      <c r="C284" s="272" t="s">
        <v>777</v>
      </c>
    </row>
    <row r="285" spans="1:3" ht="12.75">
      <c r="A285" s="284" t="s">
        <v>778</v>
      </c>
      <c r="B285" s="272">
        <v>10385875</v>
      </c>
      <c r="C285" s="272" t="s">
        <v>779</v>
      </c>
    </row>
    <row r="286" spans="1:3" ht="12.75">
      <c r="A286" s="284" t="s">
        <v>780</v>
      </c>
      <c r="B286" s="272">
        <v>10385686</v>
      </c>
      <c r="C286" s="272" t="s">
        <v>781</v>
      </c>
    </row>
    <row r="287" spans="1:3" ht="12.75">
      <c r="A287" s="284" t="s">
        <v>782</v>
      </c>
      <c r="B287" s="272"/>
      <c r="C287" s="272" t="s">
        <v>783</v>
      </c>
    </row>
    <row r="288" spans="1:3" ht="12.75">
      <c r="A288" s="284" t="s">
        <v>784</v>
      </c>
      <c r="B288" s="272"/>
      <c r="C288" s="272" t="s">
        <v>785</v>
      </c>
    </row>
    <row r="289" spans="1:3" ht="12.75">
      <c r="A289" s="284" t="s">
        <v>786</v>
      </c>
      <c r="B289" s="272">
        <v>10385707</v>
      </c>
      <c r="C289" s="272" t="s">
        <v>787</v>
      </c>
    </row>
    <row r="290" spans="1:3" ht="12.75">
      <c r="A290" s="284" t="s">
        <v>788</v>
      </c>
      <c r="B290" s="272">
        <v>10385708</v>
      </c>
      <c r="C290" s="272" t="s">
        <v>789</v>
      </c>
    </row>
    <row r="291" spans="1:3" ht="12.75">
      <c r="A291" s="284" t="s">
        <v>790</v>
      </c>
      <c r="B291" s="272">
        <v>10385711</v>
      </c>
      <c r="C291" s="272" t="s">
        <v>791</v>
      </c>
    </row>
    <row r="292" spans="1:3" ht="12.75">
      <c r="A292" s="284" t="s">
        <v>792</v>
      </c>
      <c r="B292" s="272">
        <v>10385712</v>
      </c>
      <c r="C292" s="272" t="s">
        <v>793</v>
      </c>
    </row>
    <row r="293" spans="1:3" ht="12.75">
      <c r="A293" s="284" t="s">
        <v>794</v>
      </c>
      <c r="B293" s="272">
        <v>10385713</v>
      </c>
      <c r="C293" s="272" t="s">
        <v>795</v>
      </c>
    </row>
    <row r="294" spans="1:3" ht="12.75">
      <c r="A294" s="284" t="s">
        <v>796</v>
      </c>
      <c r="B294" s="272">
        <v>10385715</v>
      </c>
      <c r="C294" s="272" t="s">
        <v>797</v>
      </c>
    </row>
    <row r="295" spans="1:3" ht="12.75">
      <c r="A295" s="284" t="s">
        <v>798</v>
      </c>
      <c r="B295" s="272">
        <v>10385716</v>
      </c>
      <c r="C295" s="272" t="s">
        <v>799</v>
      </c>
    </row>
    <row r="296" spans="1:3" ht="12.75">
      <c r="A296" s="284" t="s">
        <v>800</v>
      </c>
      <c r="B296" s="272">
        <v>10385718</v>
      </c>
      <c r="C296" s="272" t="s">
        <v>801</v>
      </c>
    </row>
    <row r="297" spans="1:3" ht="12.75">
      <c r="A297" s="284" t="s">
        <v>802</v>
      </c>
      <c r="B297" s="272">
        <v>10385719</v>
      </c>
      <c r="C297" s="272" t="s">
        <v>803</v>
      </c>
    </row>
    <row r="298" spans="1:3" ht="12.75">
      <c r="A298" s="284" t="s">
        <v>804</v>
      </c>
      <c r="B298" s="272">
        <v>10385720</v>
      </c>
      <c r="C298" s="272" t="s">
        <v>805</v>
      </c>
    </row>
    <row r="299" spans="1:3" ht="12.75">
      <c r="A299" s="284" t="s">
        <v>806</v>
      </c>
      <c r="B299" s="272"/>
      <c r="C299" s="272" t="s">
        <v>807</v>
      </c>
    </row>
    <row r="300" spans="1:3" ht="12.75">
      <c r="A300" s="284" t="s">
        <v>808</v>
      </c>
      <c r="B300" s="272"/>
      <c r="C300" s="272" t="s">
        <v>809</v>
      </c>
    </row>
    <row r="301" spans="1:3" ht="12.75">
      <c r="A301" s="284" t="s">
        <v>810</v>
      </c>
      <c r="B301" s="272"/>
      <c r="C301" s="272" t="s">
        <v>811</v>
      </c>
    </row>
    <row r="302" spans="1:3" ht="12.75">
      <c r="A302" s="284" t="s">
        <v>812</v>
      </c>
      <c r="B302" s="272">
        <v>10385726</v>
      </c>
      <c r="C302" s="272" t="s">
        <v>813</v>
      </c>
    </row>
    <row r="303" spans="1:3" ht="12.75">
      <c r="A303" s="284" t="s">
        <v>814</v>
      </c>
      <c r="B303" s="272"/>
      <c r="C303" s="272" t="s">
        <v>815</v>
      </c>
    </row>
    <row r="304" spans="1:3" ht="12.75">
      <c r="A304" s="284" t="s">
        <v>816</v>
      </c>
      <c r="B304" s="272">
        <v>10385730</v>
      </c>
      <c r="C304" s="272" t="s">
        <v>817</v>
      </c>
    </row>
    <row r="305" spans="1:3" ht="12.75">
      <c r="A305" s="284" t="s">
        <v>818</v>
      </c>
      <c r="B305" s="272"/>
      <c r="C305" s="272" t="s">
        <v>819</v>
      </c>
    </row>
    <row r="306" spans="1:3" ht="12.75">
      <c r="A306" s="284" t="s">
        <v>820</v>
      </c>
      <c r="B306" s="272">
        <v>10385732</v>
      </c>
      <c r="C306" s="272" t="s">
        <v>821</v>
      </c>
    </row>
    <row r="307" spans="1:3" ht="12.75">
      <c r="A307" s="284" t="s">
        <v>822</v>
      </c>
      <c r="B307" s="272">
        <v>10385733</v>
      </c>
      <c r="C307" s="272" t="s">
        <v>823</v>
      </c>
    </row>
    <row r="308" spans="1:3" ht="12.75">
      <c r="A308" s="284" t="s">
        <v>824</v>
      </c>
      <c r="B308" s="272">
        <v>10385735</v>
      </c>
      <c r="C308" s="272" t="s">
        <v>825</v>
      </c>
    </row>
    <row r="309" spans="1:3" ht="12.75">
      <c r="A309" s="284" t="s">
        <v>826</v>
      </c>
      <c r="B309" s="272">
        <v>10385736</v>
      </c>
      <c r="C309" s="272" t="s">
        <v>827</v>
      </c>
    </row>
    <row r="310" spans="1:3" ht="12.75">
      <c r="A310" s="284" t="s">
        <v>828</v>
      </c>
      <c r="B310" s="272">
        <v>10385738</v>
      </c>
      <c r="C310" s="272" t="s">
        <v>829</v>
      </c>
    </row>
    <row r="311" spans="1:3" ht="12.75">
      <c r="A311" s="284" t="s">
        <v>830</v>
      </c>
      <c r="B311" s="272">
        <v>10385740</v>
      </c>
      <c r="C311" s="272" t="s">
        <v>831</v>
      </c>
    </row>
    <row r="312" spans="1:3" ht="12.75">
      <c r="A312" s="284" t="s">
        <v>832</v>
      </c>
      <c r="B312" s="272">
        <v>10385741</v>
      </c>
      <c r="C312" s="272" t="s">
        <v>833</v>
      </c>
    </row>
    <row r="313" spans="1:3" ht="12.75">
      <c r="A313" s="284" t="s">
        <v>834</v>
      </c>
      <c r="B313" s="272">
        <v>10385742</v>
      </c>
      <c r="C313" s="272" t="s">
        <v>835</v>
      </c>
    </row>
    <row r="314" spans="1:3" ht="12.75">
      <c r="A314" s="284" t="s">
        <v>836</v>
      </c>
      <c r="B314" s="272"/>
      <c r="C314" s="272" t="s">
        <v>837</v>
      </c>
    </row>
    <row r="315" spans="1:3" ht="12.75">
      <c r="A315" s="284" t="s">
        <v>838</v>
      </c>
      <c r="B315" s="272">
        <v>10385748</v>
      </c>
      <c r="C315" s="272" t="s">
        <v>839</v>
      </c>
    </row>
    <row r="316" spans="1:3" ht="12.75">
      <c r="A316" s="284" t="s">
        <v>840</v>
      </c>
      <c r="B316" s="272">
        <v>10385749</v>
      </c>
      <c r="C316" s="272" t="s">
        <v>841</v>
      </c>
    </row>
    <row r="317" spans="1:3" ht="12.75">
      <c r="A317" s="284" t="s">
        <v>842</v>
      </c>
      <c r="B317" s="272"/>
      <c r="C317" s="272" t="s">
        <v>843</v>
      </c>
    </row>
    <row r="318" spans="1:3" ht="12.75">
      <c r="A318" s="284" t="s">
        <v>844</v>
      </c>
      <c r="B318" s="272">
        <v>10385754</v>
      </c>
      <c r="C318" s="272" t="s">
        <v>845</v>
      </c>
    </row>
    <row r="319" spans="1:3" ht="12.75">
      <c r="A319" s="284" t="s">
        <v>846</v>
      </c>
      <c r="B319" s="272">
        <v>10385755</v>
      </c>
      <c r="C319" s="272" t="s">
        <v>847</v>
      </c>
    </row>
    <row r="320" spans="1:3" ht="12.75">
      <c r="A320" s="284" t="s">
        <v>848</v>
      </c>
      <c r="B320" s="272">
        <v>10385756</v>
      </c>
      <c r="C320" s="272" t="s">
        <v>849</v>
      </c>
    </row>
    <row r="321" spans="1:3" ht="12.75">
      <c r="A321" s="284" t="s">
        <v>850</v>
      </c>
      <c r="B321" s="272"/>
      <c r="C321" s="272" t="s">
        <v>851</v>
      </c>
    </row>
    <row r="322" spans="1:3" ht="12.75">
      <c r="A322" s="284" t="s">
        <v>852</v>
      </c>
      <c r="B322" s="272">
        <v>10385760</v>
      </c>
      <c r="C322" s="272" t="s">
        <v>853</v>
      </c>
    </row>
    <row r="323" spans="1:3" ht="12.75">
      <c r="A323" s="284" t="s">
        <v>854</v>
      </c>
      <c r="B323" s="272">
        <v>10385762</v>
      </c>
      <c r="C323" s="272" t="s">
        <v>855</v>
      </c>
    </row>
    <row r="324" spans="1:3" ht="12.75">
      <c r="A324" s="284" t="s">
        <v>856</v>
      </c>
      <c r="B324" s="272"/>
      <c r="C324" s="272" t="s">
        <v>857</v>
      </c>
    </row>
    <row r="325" spans="1:3" ht="12.75">
      <c r="A325" s="284" t="s">
        <v>858</v>
      </c>
      <c r="B325" s="272"/>
      <c r="C325" s="272" t="s">
        <v>859</v>
      </c>
    </row>
    <row r="326" spans="1:3" ht="12.75">
      <c r="A326" s="284" t="s">
        <v>860</v>
      </c>
      <c r="B326" s="272">
        <v>10385765</v>
      </c>
      <c r="C326" s="272" t="s">
        <v>861</v>
      </c>
    </row>
    <row r="327" spans="1:3" ht="12.75">
      <c r="A327" s="284" t="s">
        <v>862</v>
      </c>
      <c r="B327" s="272"/>
      <c r="C327" s="272" t="s">
        <v>863</v>
      </c>
    </row>
    <row r="328" spans="1:3" ht="12.75">
      <c r="A328" s="284" t="s">
        <v>864</v>
      </c>
      <c r="B328" s="272"/>
      <c r="C328" s="272" t="s">
        <v>865</v>
      </c>
    </row>
    <row r="329" spans="1:3" ht="12.75">
      <c r="A329" s="284" t="s">
        <v>866</v>
      </c>
      <c r="B329" s="272">
        <v>10385768</v>
      </c>
      <c r="C329" s="272" t="s">
        <v>867</v>
      </c>
    </row>
    <row r="330" spans="1:3" ht="12.75">
      <c r="A330" s="284" t="s">
        <v>868</v>
      </c>
      <c r="B330" s="272"/>
      <c r="C330" s="272" t="s">
        <v>869</v>
      </c>
    </row>
    <row r="331" spans="1:3" ht="12.75">
      <c r="A331" s="284" t="s">
        <v>870</v>
      </c>
      <c r="B331" s="272">
        <v>10385771</v>
      </c>
      <c r="C331" s="272" t="s">
        <v>871</v>
      </c>
    </row>
    <row r="332" spans="1:3" ht="12.75">
      <c r="A332" s="284" t="s">
        <v>872</v>
      </c>
      <c r="B332" s="272"/>
      <c r="C332" s="272" t="s">
        <v>873</v>
      </c>
    </row>
    <row r="333" spans="1:3" ht="12.75">
      <c r="A333" s="284" t="s">
        <v>874</v>
      </c>
      <c r="B333" s="272">
        <v>10385773</v>
      </c>
      <c r="C333" s="272" t="s">
        <v>875</v>
      </c>
    </row>
    <row r="334" spans="1:3" ht="12.75">
      <c r="A334" s="284" t="s">
        <v>876</v>
      </c>
      <c r="B334" s="272">
        <v>10385774</v>
      </c>
      <c r="C334" s="272" t="s">
        <v>877</v>
      </c>
    </row>
    <row r="335" spans="1:3" ht="12.75">
      <c r="A335" s="284" t="s">
        <v>878</v>
      </c>
      <c r="B335" s="272"/>
      <c r="C335" s="272" t="s">
        <v>879</v>
      </c>
    </row>
    <row r="336" spans="1:3" ht="12.75">
      <c r="A336" s="284" t="s">
        <v>880</v>
      </c>
      <c r="B336" s="272">
        <v>10385776</v>
      </c>
      <c r="C336" s="272" t="s">
        <v>881</v>
      </c>
    </row>
    <row r="337" spans="1:3" ht="12.75">
      <c r="A337" s="284" t="s">
        <v>882</v>
      </c>
      <c r="B337" s="272"/>
      <c r="C337" s="272" t="s">
        <v>883</v>
      </c>
    </row>
    <row r="338" spans="1:3" ht="12.75">
      <c r="A338" s="284" t="s">
        <v>884</v>
      </c>
      <c r="B338" s="272">
        <v>10385778</v>
      </c>
      <c r="C338" s="272" t="s">
        <v>885</v>
      </c>
    </row>
    <row r="339" spans="1:3" ht="12.75">
      <c r="A339" s="284" t="s">
        <v>886</v>
      </c>
      <c r="B339" s="272">
        <v>10385779</v>
      </c>
      <c r="C339" s="272" t="s">
        <v>887</v>
      </c>
    </row>
    <row r="340" spans="1:3" ht="12.75">
      <c r="A340" s="284" t="s">
        <v>888</v>
      </c>
      <c r="B340" s="272">
        <v>10385780</v>
      </c>
      <c r="C340" s="272" t="s">
        <v>889</v>
      </c>
    </row>
    <row r="341" spans="1:3" ht="12.75">
      <c r="A341" s="284" t="s">
        <v>890</v>
      </c>
      <c r="B341" s="272"/>
      <c r="C341" s="272" t="s">
        <v>891</v>
      </c>
    </row>
    <row r="342" spans="1:3" ht="12.75">
      <c r="A342" s="284" t="s">
        <v>892</v>
      </c>
      <c r="B342" s="272">
        <v>10385782</v>
      </c>
      <c r="C342" s="272" t="s">
        <v>893</v>
      </c>
    </row>
    <row r="343" spans="1:3" ht="12.75">
      <c r="A343" s="284" t="s">
        <v>894</v>
      </c>
      <c r="B343" s="272"/>
      <c r="C343" s="272" t="s">
        <v>895</v>
      </c>
    </row>
    <row r="344" spans="1:3" ht="12.75">
      <c r="A344" s="284" t="s">
        <v>896</v>
      </c>
      <c r="B344" s="272"/>
      <c r="C344" s="272" t="s">
        <v>897</v>
      </c>
    </row>
    <row r="345" spans="1:3" ht="12.75">
      <c r="A345" s="284" t="s">
        <v>898</v>
      </c>
      <c r="B345" s="272">
        <v>10385790</v>
      </c>
      <c r="C345" s="272" t="s">
        <v>899</v>
      </c>
    </row>
    <row r="346" spans="1:3" ht="12.75">
      <c r="A346" s="284" t="s">
        <v>900</v>
      </c>
      <c r="B346" s="272"/>
      <c r="C346" s="272" t="s">
        <v>901</v>
      </c>
    </row>
    <row r="347" spans="1:3" ht="12.75">
      <c r="A347" s="284" t="s">
        <v>902</v>
      </c>
      <c r="B347" s="272">
        <v>10385794</v>
      </c>
      <c r="C347" s="272" t="s">
        <v>903</v>
      </c>
    </row>
    <row r="348" spans="1:3" ht="12.75">
      <c r="A348" s="284" t="s">
        <v>904</v>
      </c>
      <c r="B348" s="272">
        <v>10385801</v>
      </c>
      <c r="C348" s="272" t="s">
        <v>905</v>
      </c>
    </row>
    <row r="349" spans="1:3" ht="12.75">
      <c r="A349" s="284" t="s">
        <v>906</v>
      </c>
      <c r="B349" s="272"/>
      <c r="C349" s="272" t="s">
        <v>907</v>
      </c>
    </row>
    <row r="350" spans="1:3" ht="12.75">
      <c r="A350" s="284" t="s">
        <v>908</v>
      </c>
      <c r="B350" s="272"/>
      <c r="C350" s="272" t="s">
        <v>909</v>
      </c>
    </row>
    <row r="351" spans="1:3" ht="12.75">
      <c r="A351" s="284" t="s">
        <v>910</v>
      </c>
      <c r="B351" s="272">
        <v>10385818</v>
      </c>
      <c r="C351" s="272" t="s">
        <v>911</v>
      </c>
    </row>
    <row r="352" spans="1:3" ht="12.75">
      <c r="A352" s="284" t="s">
        <v>912</v>
      </c>
      <c r="B352" s="272"/>
      <c r="C352" s="272" t="s">
        <v>913</v>
      </c>
    </row>
    <row r="353" spans="1:3" ht="12.75">
      <c r="A353" s="284" t="s">
        <v>914</v>
      </c>
      <c r="B353" s="272"/>
      <c r="C353" s="272" t="s">
        <v>915</v>
      </c>
    </row>
    <row r="354" spans="1:3" ht="12.75">
      <c r="A354" s="284"/>
      <c r="B354" s="272">
        <v>10386068</v>
      </c>
      <c r="C354" s="272" t="s">
        <v>2311</v>
      </c>
    </row>
    <row r="355" spans="1:3" ht="14.25">
      <c r="A355" s="268"/>
      <c r="B355" s="267"/>
      <c r="C355" s="267"/>
    </row>
    <row r="356" spans="1:3" ht="14.25">
      <c r="A356" s="268"/>
      <c r="B356" s="285"/>
      <c r="C356" s="417" t="s">
        <v>916</v>
      </c>
    </row>
    <row r="357" spans="1:3" ht="12.75">
      <c r="A357" s="284" t="s">
        <v>917</v>
      </c>
      <c r="B357" s="272"/>
      <c r="C357" s="272" t="s">
        <v>918</v>
      </c>
    </row>
    <row r="358" spans="1:3" ht="12.75">
      <c r="A358" s="284" t="s">
        <v>919</v>
      </c>
      <c r="B358" s="272">
        <v>10385917</v>
      </c>
      <c r="C358" s="272" t="s">
        <v>920</v>
      </c>
    </row>
    <row r="359" spans="1:3" ht="12.75">
      <c r="A359" s="284" t="s">
        <v>921</v>
      </c>
      <c r="B359" s="272">
        <v>10385919</v>
      </c>
      <c r="C359" s="272" t="s">
        <v>922</v>
      </c>
    </row>
    <row r="360" spans="1:3" ht="12.75">
      <c r="A360" s="284" t="s">
        <v>923</v>
      </c>
      <c r="B360" s="272">
        <v>10385920</v>
      </c>
      <c r="C360" s="272" t="s">
        <v>924</v>
      </c>
    </row>
    <row r="361" spans="1:3" ht="12.75">
      <c r="A361" s="284" t="s">
        <v>925</v>
      </c>
      <c r="B361" s="272">
        <v>10385922</v>
      </c>
      <c r="C361" s="272" t="s">
        <v>926</v>
      </c>
    </row>
    <row r="362" spans="1:3" ht="12.75">
      <c r="A362" s="284" t="s">
        <v>927</v>
      </c>
      <c r="B362" s="272">
        <v>10385924</v>
      </c>
      <c r="C362" s="272" t="s">
        <v>928</v>
      </c>
    </row>
    <row r="363" spans="1:3" ht="12.75">
      <c r="A363" s="284" t="s">
        <v>929</v>
      </c>
      <c r="B363" s="272"/>
      <c r="C363" s="272" t="s">
        <v>930</v>
      </c>
    </row>
    <row r="364" spans="1:3" ht="12.75">
      <c r="A364" s="284" t="s">
        <v>931</v>
      </c>
      <c r="B364" s="272">
        <v>10385929</v>
      </c>
      <c r="C364" s="272" t="s">
        <v>932</v>
      </c>
    </row>
    <row r="365" spans="1:3" ht="12.75">
      <c r="A365" s="284" t="s">
        <v>933</v>
      </c>
      <c r="B365" s="272"/>
      <c r="C365" s="272" t="s">
        <v>934</v>
      </c>
    </row>
    <row r="366" spans="1:3" ht="12.75">
      <c r="A366" s="284" t="s">
        <v>935</v>
      </c>
      <c r="B366" s="272"/>
      <c r="C366" s="272" t="s">
        <v>936</v>
      </c>
    </row>
    <row r="367" spans="1:3" ht="12.75">
      <c r="A367" s="284" t="s">
        <v>937</v>
      </c>
      <c r="B367" s="272"/>
      <c r="C367" s="272" t="s">
        <v>938</v>
      </c>
    </row>
    <row r="368" spans="1:3" ht="12.75">
      <c r="A368" s="284" t="s">
        <v>939</v>
      </c>
      <c r="B368" s="272"/>
      <c r="C368" s="272" t="s">
        <v>940</v>
      </c>
    </row>
    <row r="369" spans="1:3" ht="12.75">
      <c r="A369" s="284" t="s">
        <v>941</v>
      </c>
      <c r="B369" s="272">
        <v>10385908</v>
      </c>
      <c r="C369" s="272" t="s">
        <v>942</v>
      </c>
    </row>
    <row r="370" spans="1:3" ht="12.75">
      <c r="A370" s="284" t="s">
        <v>943</v>
      </c>
      <c r="B370" s="272"/>
      <c r="C370" s="272" t="s">
        <v>944</v>
      </c>
    </row>
    <row r="371" spans="1:3" ht="12.75">
      <c r="A371" s="284" t="s">
        <v>945</v>
      </c>
      <c r="B371" s="272"/>
      <c r="C371" s="272" t="s">
        <v>946</v>
      </c>
    </row>
    <row r="372" spans="1:3" ht="12.75">
      <c r="A372" s="284" t="s">
        <v>947</v>
      </c>
      <c r="B372" s="272"/>
      <c r="C372" s="272" t="s">
        <v>948</v>
      </c>
    </row>
    <row r="373" spans="1:3" ht="12.75">
      <c r="A373" s="284" t="s">
        <v>949</v>
      </c>
      <c r="B373" s="272"/>
      <c r="C373" s="272" t="s">
        <v>950</v>
      </c>
    </row>
    <row r="374" spans="1:3" ht="12.75">
      <c r="A374" s="284" t="s">
        <v>951</v>
      </c>
      <c r="B374" s="272"/>
      <c r="C374" s="272" t="s">
        <v>952</v>
      </c>
    </row>
    <row r="375" spans="1:3" ht="12.75">
      <c r="A375" s="284" t="s">
        <v>953</v>
      </c>
      <c r="B375" s="272"/>
      <c r="C375" s="272" t="s">
        <v>954</v>
      </c>
    </row>
    <row r="376" spans="1:3" ht="12.75">
      <c r="A376" s="284" t="s">
        <v>955</v>
      </c>
      <c r="B376" s="272">
        <v>10385914</v>
      </c>
      <c r="C376" s="272" t="s">
        <v>956</v>
      </c>
    </row>
    <row r="377" spans="1:3" ht="14.25">
      <c r="A377" s="268"/>
      <c r="B377" s="268"/>
      <c r="C377" s="267"/>
    </row>
    <row r="378" spans="1:3" ht="14.25">
      <c r="A378" s="268"/>
      <c r="B378" s="285"/>
      <c r="C378" s="417" t="s">
        <v>957</v>
      </c>
    </row>
    <row r="379" spans="1:3" ht="12.75">
      <c r="A379" s="284" t="s">
        <v>958</v>
      </c>
      <c r="B379" s="272">
        <v>10385950</v>
      </c>
      <c r="C379" s="272" t="s">
        <v>959</v>
      </c>
    </row>
    <row r="380" spans="1:3" ht="12.75">
      <c r="A380" s="284" t="s">
        <v>960</v>
      </c>
      <c r="B380" s="272"/>
      <c r="C380" s="272" t="s">
        <v>961</v>
      </c>
    </row>
    <row r="381" spans="1:3" ht="12.75">
      <c r="A381" s="284" t="s">
        <v>962</v>
      </c>
      <c r="B381" s="272">
        <v>10385956</v>
      </c>
      <c r="C381" s="272" t="s">
        <v>963</v>
      </c>
    </row>
    <row r="382" spans="1:3" ht="12.75">
      <c r="A382" s="284" t="s">
        <v>964</v>
      </c>
      <c r="B382" s="272">
        <v>10385957</v>
      </c>
      <c r="C382" s="272" t="s">
        <v>965</v>
      </c>
    </row>
    <row r="383" spans="1:3" ht="12.75">
      <c r="A383" s="284" t="s">
        <v>966</v>
      </c>
      <c r="B383" s="272"/>
      <c r="C383" s="272" t="s">
        <v>967</v>
      </c>
    </row>
    <row r="384" spans="1:3" ht="12.75">
      <c r="A384" s="284" t="s">
        <v>968</v>
      </c>
      <c r="B384" s="272">
        <v>10385959</v>
      </c>
      <c r="C384" s="272" t="s">
        <v>969</v>
      </c>
    </row>
    <row r="385" spans="1:3" ht="12.75">
      <c r="A385" s="284" t="s">
        <v>970</v>
      </c>
      <c r="B385" s="272"/>
      <c r="C385" s="272" t="s">
        <v>971</v>
      </c>
    </row>
    <row r="386" spans="1:3" ht="12.75">
      <c r="A386" s="284" t="s">
        <v>972</v>
      </c>
      <c r="B386" s="272">
        <v>10385960</v>
      </c>
      <c r="C386" s="272" t="s">
        <v>973</v>
      </c>
    </row>
    <row r="387" spans="1:3" ht="12.75">
      <c r="A387" s="284" t="s">
        <v>974</v>
      </c>
      <c r="B387" s="272">
        <v>10385961</v>
      </c>
      <c r="C387" s="272" t="s">
        <v>975</v>
      </c>
    </row>
    <row r="388" spans="1:3" ht="12.75">
      <c r="A388" s="284" t="s">
        <v>976</v>
      </c>
      <c r="B388" s="272"/>
      <c r="C388" s="272" t="s">
        <v>977</v>
      </c>
    </row>
    <row r="389" spans="1:3" ht="12.75">
      <c r="A389" s="284" t="s">
        <v>978</v>
      </c>
      <c r="B389" s="272"/>
      <c r="C389" s="272" t="s">
        <v>979</v>
      </c>
    </row>
    <row r="390" spans="1:3" ht="12.75">
      <c r="A390" s="284" t="s">
        <v>980</v>
      </c>
      <c r="B390" s="272">
        <v>10385952</v>
      </c>
      <c r="C390" s="272" t="s">
        <v>981</v>
      </c>
    </row>
    <row r="391" spans="1:3" ht="14.25">
      <c r="A391" s="268"/>
      <c r="B391" s="268"/>
      <c r="C391" s="267"/>
    </row>
    <row r="392" spans="1:3" ht="14.25">
      <c r="A392" s="268"/>
      <c r="B392" s="285"/>
      <c r="C392" s="417" t="s">
        <v>982</v>
      </c>
    </row>
    <row r="393" spans="1:3" ht="12.75">
      <c r="A393" s="284" t="s">
        <v>983</v>
      </c>
      <c r="B393" s="272">
        <v>10385630</v>
      </c>
      <c r="C393" s="272" t="s">
        <v>984</v>
      </c>
    </row>
    <row r="394" spans="1:3" ht="12.75">
      <c r="A394" s="284" t="s">
        <v>985</v>
      </c>
      <c r="B394" s="272">
        <v>10385633</v>
      </c>
      <c r="C394" s="272" t="s">
        <v>986</v>
      </c>
    </row>
    <row r="395" spans="1:3" ht="12.75">
      <c r="A395" s="284" t="s">
        <v>987</v>
      </c>
      <c r="B395" s="272"/>
      <c r="C395" s="272" t="s">
        <v>988</v>
      </c>
    </row>
    <row r="396" spans="1:3" ht="12.75">
      <c r="A396" s="284" t="s">
        <v>989</v>
      </c>
      <c r="B396" s="272">
        <v>10385635</v>
      </c>
      <c r="C396" s="272" t="s">
        <v>990</v>
      </c>
    </row>
    <row r="397" spans="1:3" ht="12.75">
      <c r="A397" s="284" t="s">
        <v>991</v>
      </c>
      <c r="B397" s="272">
        <v>10385636</v>
      </c>
      <c r="C397" s="272" t="s">
        <v>992</v>
      </c>
    </row>
    <row r="398" spans="1:3" ht="12.75">
      <c r="A398" s="284" t="s">
        <v>993</v>
      </c>
      <c r="B398" s="272"/>
      <c r="C398" s="272" t="s">
        <v>994</v>
      </c>
    </row>
    <row r="399" spans="1:3" ht="14.25">
      <c r="A399" s="268"/>
      <c r="B399" s="268"/>
      <c r="C399" s="267"/>
    </row>
    <row r="400" spans="1:3" ht="14.25">
      <c r="A400" s="268"/>
      <c r="B400" s="285"/>
      <c r="C400" s="417" t="s">
        <v>995</v>
      </c>
    </row>
    <row r="401" spans="1:3" ht="12.75">
      <c r="A401" s="284" t="s">
        <v>996</v>
      </c>
      <c r="B401" s="272">
        <v>10386019</v>
      </c>
      <c r="C401" s="272" t="s">
        <v>997</v>
      </c>
    </row>
    <row r="402" spans="1:3" ht="12.75">
      <c r="A402" s="284" t="s">
        <v>998</v>
      </c>
      <c r="B402" s="272">
        <v>10386027</v>
      </c>
      <c r="C402" s="272" t="s">
        <v>999</v>
      </c>
    </row>
    <row r="403" spans="1:3" ht="12.75">
      <c r="A403" s="284" t="s">
        <v>1000</v>
      </c>
      <c r="B403" s="272">
        <v>10386036</v>
      </c>
      <c r="C403" s="272" t="s">
        <v>1001</v>
      </c>
    </row>
    <row r="404" spans="1:3" ht="12.75">
      <c r="A404" s="284" t="s">
        <v>1002</v>
      </c>
      <c r="B404" s="272"/>
      <c r="C404" s="272" t="s">
        <v>1003</v>
      </c>
    </row>
    <row r="405" spans="1:3" ht="12.75">
      <c r="A405" s="284" t="s">
        <v>1004</v>
      </c>
      <c r="B405" s="272">
        <v>10386040</v>
      </c>
      <c r="C405" s="272" t="s">
        <v>1005</v>
      </c>
    </row>
    <row r="406" spans="1:3" ht="12.75">
      <c r="A406" s="284" t="s">
        <v>1006</v>
      </c>
      <c r="B406" s="272">
        <v>10386042</v>
      </c>
      <c r="C406" s="272" t="s">
        <v>1007</v>
      </c>
    </row>
    <row r="407" spans="1:3" ht="12.75">
      <c r="A407" s="284" t="s">
        <v>1008</v>
      </c>
      <c r="B407" s="272"/>
      <c r="C407" s="272" t="s">
        <v>1009</v>
      </c>
    </row>
    <row r="408" spans="1:3" ht="12.75">
      <c r="A408" s="284" t="s">
        <v>141</v>
      </c>
      <c r="B408" s="272"/>
      <c r="C408" s="272" t="s">
        <v>142</v>
      </c>
    </row>
    <row r="409" spans="1:3" ht="12.75">
      <c r="A409" s="284" t="s">
        <v>143</v>
      </c>
      <c r="B409" s="272"/>
      <c r="C409" s="272" t="s">
        <v>144</v>
      </c>
    </row>
    <row r="410" spans="1:3" ht="12.75">
      <c r="A410" s="284" t="s">
        <v>145</v>
      </c>
      <c r="B410" s="272"/>
      <c r="C410" s="272" t="s">
        <v>146</v>
      </c>
    </row>
    <row r="411" spans="1:3" ht="12.75">
      <c r="A411" s="284" t="s">
        <v>147</v>
      </c>
      <c r="B411" s="272">
        <v>10386012</v>
      </c>
      <c r="C411" s="272" t="s">
        <v>148</v>
      </c>
    </row>
    <row r="412" spans="1:3" ht="12.75">
      <c r="A412" s="284" t="s">
        <v>149</v>
      </c>
      <c r="B412" s="272"/>
      <c r="C412" s="272" t="s">
        <v>150</v>
      </c>
    </row>
    <row r="413" spans="1:3" ht="12.75">
      <c r="A413" s="284" t="s">
        <v>151</v>
      </c>
      <c r="B413" s="272"/>
      <c r="C413" s="272" t="s">
        <v>152</v>
      </c>
    </row>
    <row r="414" spans="1:3" ht="12.75">
      <c r="A414" s="284" t="s">
        <v>153</v>
      </c>
      <c r="B414" s="272"/>
      <c r="C414" s="272" t="s">
        <v>154</v>
      </c>
    </row>
    <row r="415" spans="1:3" ht="12.75">
      <c r="A415" s="284" t="s">
        <v>155</v>
      </c>
      <c r="B415" s="272"/>
      <c r="C415" s="272" t="s">
        <v>156</v>
      </c>
    </row>
    <row r="416" spans="1:3" ht="12.75">
      <c r="A416" s="284" t="s">
        <v>157</v>
      </c>
      <c r="B416" s="272">
        <v>10386017</v>
      </c>
      <c r="C416" s="272" t="s">
        <v>158</v>
      </c>
    </row>
    <row r="417" spans="1:3" ht="12.75">
      <c r="A417" s="284" t="s">
        <v>159</v>
      </c>
      <c r="B417" s="272"/>
      <c r="C417" s="272" t="s">
        <v>160</v>
      </c>
    </row>
    <row r="418" spans="1:3" ht="12.75">
      <c r="A418" s="284" t="s">
        <v>161</v>
      </c>
      <c r="B418" s="272"/>
      <c r="C418" s="272" t="s">
        <v>162</v>
      </c>
    </row>
    <row r="419" spans="1:3" ht="12.75">
      <c r="A419" s="284" t="s">
        <v>163</v>
      </c>
      <c r="B419" s="272"/>
      <c r="C419" s="272" t="s">
        <v>164</v>
      </c>
    </row>
    <row r="420" spans="1:3" ht="12.75">
      <c r="A420" s="284" t="s">
        <v>165</v>
      </c>
      <c r="B420" s="272"/>
      <c r="C420" s="272" t="s">
        <v>166</v>
      </c>
    </row>
    <row r="421" spans="1:3" ht="12.75">
      <c r="A421" s="284" t="s">
        <v>167</v>
      </c>
      <c r="B421" s="272">
        <v>10386023</v>
      </c>
      <c r="C421" s="272" t="s">
        <v>168</v>
      </c>
    </row>
    <row r="422" spans="1:3" ht="12.75">
      <c r="A422" s="284" t="s">
        <v>169</v>
      </c>
      <c r="B422" s="272"/>
      <c r="C422" s="272" t="s">
        <v>170</v>
      </c>
    </row>
    <row r="423" spans="1:3" ht="12.75">
      <c r="A423" s="284" t="s">
        <v>171</v>
      </c>
      <c r="B423" s="272">
        <v>10386025</v>
      </c>
      <c r="C423" s="272" t="s">
        <v>172</v>
      </c>
    </row>
    <row r="424" spans="1:3" ht="12.75">
      <c r="A424" s="284" t="s">
        <v>173</v>
      </c>
      <c r="B424" s="272"/>
      <c r="C424" s="272" t="s">
        <v>174</v>
      </c>
    </row>
    <row r="425" spans="1:3" ht="12.75">
      <c r="A425" s="284" t="s">
        <v>175</v>
      </c>
      <c r="B425" s="272"/>
      <c r="C425" s="272" t="s">
        <v>176</v>
      </c>
    </row>
    <row r="426" spans="1:3" ht="12.75">
      <c r="A426" s="284" t="s">
        <v>177</v>
      </c>
      <c r="B426" s="272"/>
      <c r="C426" s="272" t="s">
        <v>178</v>
      </c>
    </row>
    <row r="427" spans="1:3" ht="12.75">
      <c r="A427" s="284" t="s">
        <v>179</v>
      </c>
      <c r="B427" s="272">
        <v>10386031</v>
      </c>
      <c r="C427" s="272" t="s">
        <v>180</v>
      </c>
    </row>
    <row r="428" spans="1:3" ht="12.75">
      <c r="A428" s="284" t="s">
        <v>181</v>
      </c>
      <c r="B428" s="272">
        <v>10386032</v>
      </c>
      <c r="C428" s="272" t="s">
        <v>182</v>
      </c>
    </row>
    <row r="429" spans="1:3" ht="12.75">
      <c r="A429" s="284" t="s">
        <v>183</v>
      </c>
      <c r="B429" s="272">
        <v>10386033</v>
      </c>
      <c r="C429" s="272" t="s">
        <v>184</v>
      </c>
    </row>
    <row r="430" spans="1:3" ht="12.75">
      <c r="A430" s="284" t="s">
        <v>185</v>
      </c>
      <c r="B430" s="272"/>
      <c r="C430" s="272" t="s">
        <v>186</v>
      </c>
    </row>
    <row r="431" spans="1:3" ht="14.25">
      <c r="A431" s="268"/>
      <c r="B431" s="268"/>
      <c r="C431" s="267"/>
    </row>
    <row r="432" spans="1:3" ht="14.25">
      <c r="A432" s="268"/>
      <c r="B432" s="285"/>
      <c r="C432" s="417" t="s">
        <v>187</v>
      </c>
    </row>
    <row r="433" spans="1:3" ht="12.75">
      <c r="A433" s="284" t="s">
        <v>188</v>
      </c>
      <c r="B433" s="272">
        <v>10385980</v>
      </c>
      <c r="C433" s="272" t="s">
        <v>189</v>
      </c>
    </row>
    <row r="434" spans="1:3" ht="12.75">
      <c r="A434" s="284" t="s">
        <v>190</v>
      </c>
      <c r="B434" s="272"/>
      <c r="C434" s="272" t="s">
        <v>191</v>
      </c>
    </row>
    <row r="435" spans="1:3" ht="12.75">
      <c r="A435" s="284" t="s">
        <v>192</v>
      </c>
      <c r="B435" s="272"/>
      <c r="C435" s="272" t="s">
        <v>193</v>
      </c>
    </row>
    <row r="436" spans="1:3" ht="12.75">
      <c r="A436" s="284" t="s">
        <v>194</v>
      </c>
      <c r="B436" s="272"/>
      <c r="C436" s="272" t="s">
        <v>195</v>
      </c>
    </row>
    <row r="437" spans="1:3" ht="12.75">
      <c r="A437" s="284" t="s">
        <v>196</v>
      </c>
      <c r="B437" s="272">
        <v>10385990</v>
      </c>
      <c r="C437" s="272" t="s">
        <v>197</v>
      </c>
    </row>
    <row r="438" spans="1:3" ht="12.75">
      <c r="A438" s="284" t="s">
        <v>198</v>
      </c>
      <c r="B438" s="272"/>
      <c r="C438" s="272" t="s">
        <v>199</v>
      </c>
    </row>
    <row r="439" spans="1:3" ht="12.75">
      <c r="A439" s="284" t="s">
        <v>200</v>
      </c>
      <c r="B439" s="272">
        <v>10385996</v>
      </c>
      <c r="C439" s="272" t="s">
        <v>201</v>
      </c>
    </row>
    <row r="440" spans="1:3" ht="12.75">
      <c r="A440" s="284" t="s">
        <v>202</v>
      </c>
      <c r="B440" s="272"/>
      <c r="C440" s="272" t="s">
        <v>203</v>
      </c>
    </row>
    <row r="441" spans="1:3" ht="12.75">
      <c r="A441" s="284" t="s">
        <v>204</v>
      </c>
      <c r="B441" s="272"/>
      <c r="C441" s="272" t="s">
        <v>205</v>
      </c>
    </row>
    <row r="442" spans="1:3" ht="12.75">
      <c r="A442" s="284" t="s">
        <v>206</v>
      </c>
      <c r="B442" s="272">
        <v>10385999</v>
      </c>
      <c r="C442" s="272" t="s">
        <v>207</v>
      </c>
    </row>
    <row r="443" spans="1:3" ht="12.75">
      <c r="A443" s="284" t="s">
        <v>208</v>
      </c>
      <c r="B443" s="272">
        <v>10385991</v>
      </c>
      <c r="C443" s="272" t="s">
        <v>209</v>
      </c>
    </row>
    <row r="444" spans="1:3" ht="12.75">
      <c r="A444" s="284" t="s">
        <v>210</v>
      </c>
      <c r="B444" s="272">
        <v>10385992</v>
      </c>
      <c r="C444" s="272" t="s">
        <v>211</v>
      </c>
    </row>
    <row r="445" spans="1:3" ht="12.75">
      <c r="A445" s="284" t="s">
        <v>212</v>
      </c>
      <c r="B445" s="272">
        <v>10385993</v>
      </c>
      <c r="C445" s="272" t="s">
        <v>213</v>
      </c>
    </row>
    <row r="446" spans="1:3" ht="12.75">
      <c r="A446" s="284" t="s">
        <v>214</v>
      </c>
      <c r="B446" s="272"/>
      <c r="C446" s="272" t="s">
        <v>215</v>
      </c>
    </row>
    <row r="447" spans="1:3" ht="12.75">
      <c r="A447" s="284" t="s">
        <v>216</v>
      </c>
      <c r="B447" s="272"/>
      <c r="C447" s="272" t="s">
        <v>217</v>
      </c>
    </row>
    <row r="448" spans="1:3" ht="12.75">
      <c r="A448" s="284" t="s">
        <v>218</v>
      </c>
      <c r="B448" s="272">
        <v>10385985</v>
      </c>
      <c r="C448" s="272" t="s">
        <v>219</v>
      </c>
    </row>
    <row r="449" spans="1:3" ht="14.25">
      <c r="A449" s="268"/>
      <c r="B449" s="268"/>
      <c r="C449" s="267"/>
    </row>
    <row r="450" spans="1:3" ht="14.25">
      <c r="A450" s="268"/>
      <c r="B450" s="285"/>
      <c r="C450" s="417" t="s">
        <v>2559</v>
      </c>
    </row>
    <row r="451" spans="1:3" ht="12.75">
      <c r="A451" s="284" t="s">
        <v>220</v>
      </c>
      <c r="B451" s="272">
        <v>10386049</v>
      </c>
      <c r="C451" s="272" t="s">
        <v>221</v>
      </c>
    </row>
    <row r="452" spans="1:3" ht="12.75">
      <c r="A452" s="284" t="s">
        <v>222</v>
      </c>
      <c r="B452" s="272">
        <v>10386051</v>
      </c>
      <c r="C452" s="272" t="s">
        <v>223</v>
      </c>
    </row>
    <row r="453" spans="1:3" ht="12.75">
      <c r="A453" s="284" t="s">
        <v>224</v>
      </c>
      <c r="B453" s="272">
        <v>10386052</v>
      </c>
      <c r="C453" s="272" t="s">
        <v>225</v>
      </c>
    </row>
    <row r="454" spans="1:3" ht="14.25">
      <c r="A454" s="268"/>
      <c r="B454" s="268"/>
      <c r="C454" s="267"/>
    </row>
    <row r="455" spans="1:3" ht="14.25">
      <c r="A455" s="268"/>
      <c r="B455" s="285"/>
      <c r="C455" s="417" t="s">
        <v>226</v>
      </c>
    </row>
    <row r="456" spans="1:3" ht="12.75">
      <c r="A456" s="284" t="s">
        <v>227</v>
      </c>
      <c r="B456" s="272">
        <v>10386053</v>
      </c>
      <c r="C456" s="272" t="s">
        <v>228</v>
      </c>
    </row>
    <row r="457" spans="1:3" ht="12.75">
      <c r="A457" s="284" t="s">
        <v>229</v>
      </c>
      <c r="B457" s="272">
        <v>10386054</v>
      </c>
      <c r="C457" s="272" t="s">
        <v>230</v>
      </c>
    </row>
    <row r="458" spans="1:3" ht="14.25">
      <c r="A458" s="268"/>
      <c r="B458" s="268"/>
      <c r="C458" s="267"/>
    </row>
    <row r="459" spans="1:3" ht="14.25">
      <c r="A459" s="268"/>
      <c r="B459" s="285"/>
      <c r="C459" s="417" t="s">
        <v>231</v>
      </c>
    </row>
    <row r="460" spans="1:3" ht="12.75">
      <c r="A460" s="284" t="s">
        <v>232</v>
      </c>
      <c r="B460" s="272">
        <v>10386066</v>
      </c>
      <c r="C460" s="272" t="s">
        <v>233</v>
      </c>
    </row>
    <row r="461" spans="1:3" ht="12.75">
      <c r="A461" s="284" t="s">
        <v>234</v>
      </c>
      <c r="B461" s="272"/>
      <c r="C461" s="272" t="s">
        <v>235</v>
      </c>
    </row>
    <row r="462" spans="1:3" ht="12.75">
      <c r="A462" s="284" t="s">
        <v>236</v>
      </c>
      <c r="B462" s="272">
        <v>10386087</v>
      </c>
      <c r="C462" s="272" t="s">
        <v>237</v>
      </c>
    </row>
    <row r="463" spans="1:3" ht="12.75">
      <c r="A463" s="284" t="s">
        <v>238</v>
      </c>
      <c r="B463" s="272">
        <v>10386097</v>
      </c>
      <c r="C463" s="272" t="s">
        <v>239</v>
      </c>
    </row>
    <row r="464" spans="1:3" ht="12.75">
      <c r="A464" s="284" t="s">
        <v>240</v>
      </c>
      <c r="B464" s="272"/>
      <c r="C464" s="272" t="s">
        <v>241</v>
      </c>
    </row>
    <row r="465" spans="1:3" ht="12.75">
      <c r="A465" s="284" t="s">
        <v>242</v>
      </c>
      <c r="B465" s="272"/>
      <c r="C465" s="272" t="s">
        <v>243</v>
      </c>
    </row>
    <row r="466" spans="1:3" ht="12.75">
      <c r="A466" s="284" t="s">
        <v>244</v>
      </c>
      <c r="B466" s="272">
        <v>10386107</v>
      </c>
      <c r="C466" s="272" t="s">
        <v>245</v>
      </c>
    </row>
    <row r="467" spans="1:3" ht="12.75">
      <c r="A467" s="284" t="s">
        <v>246</v>
      </c>
      <c r="B467" s="272">
        <v>10386112</v>
      </c>
      <c r="C467" s="272" t="s">
        <v>247</v>
      </c>
    </row>
    <row r="468" spans="1:3" ht="12.75">
      <c r="A468" s="284" t="s">
        <v>248</v>
      </c>
      <c r="B468" s="272">
        <v>10386115</v>
      </c>
      <c r="C468" s="272" t="s">
        <v>249</v>
      </c>
    </row>
    <row r="469" spans="1:3" ht="12.75">
      <c r="A469" s="284" t="s">
        <v>250</v>
      </c>
      <c r="B469" s="272">
        <v>10386056</v>
      </c>
      <c r="C469" s="272" t="s">
        <v>251</v>
      </c>
    </row>
    <row r="470" spans="1:3" ht="12.75">
      <c r="A470" s="284" t="s">
        <v>252</v>
      </c>
      <c r="B470" s="272">
        <v>10386057</v>
      </c>
      <c r="C470" s="272" t="s">
        <v>253</v>
      </c>
    </row>
    <row r="471" spans="1:3" ht="12.75">
      <c r="A471" s="284" t="s">
        <v>254</v>
      </c>
      <c r="B471" s="272">
        <v>10386058</v>
      </c>
      <c r="C471" s="272" t="s">
        <v>255</v>
      </c>
    </row>
    <row r="472" spans="1:3" ht="12.75">
      <c r="A472" s="284" t="s">
        <v>256</v>
      </c>
      <c r="B472" s="272">
        <v>10386059</v>
      </c>
      <c r="C472" s="272" t="s">
        <v>257</v>
      </c>
    </row>
    <row r="473" spans="1:3" ht="12.75">
      <c r="A473" s="284" t="s">
        <v>258</v>
      </c>
      <c r="B473" s="272">
        <v>10306060</v>
      </c>
      <c r="C473" s="272" t="s">
        <v>259</v>
      </c>
    </row>
    <row r="474" spans="1:3" ht="12.75">
      <c r="A474" s="284" t="s">
        <v>260</v>
      </c>
      <c r="B474" s="272">
        <v>10386061</v>
      </c>
      <c r="C474" s="272" t="s">
        <v>261</v>
      </c>
    </row>
    <row r="475" spans="1:3" ht="12.75">
      <c r="A475" s="284" t="s">
        <v>262</v>
      </c>
      <c r="B475" s="272"/>
      <c r="C475" s="272" t="s">
        <v>263</v>
      </c>
    </row>
    <row r="476" spans="1:3" ht="12.75">
      <c r="A476" s="284" t="s">
        <v>264</v>
      </c>
      <c r="B476" s="272">
        <v>10386064</v>
      </c>
      <c r="C476" s="272" t="s">
        <v>265</v>
      </c>
    </row>
    <row r="477" spans="1:3" ht="12.75">
      <c r="A477" s="284" t="s">
        <v>266</v>
      </c>
      <c r="B477" s="272">
        <v>10386065</v>
      </c>
      <c r="C477" s="272" t="s">
        <v>267</v>
      </c>
    </row>
    <row r="478" spans="1:3" ht="12.75">
      <c r="A478" s="284" t="s">
        <v>268</v>
      </c>
      <c r="B478" s="272"/>
      <c r="C478" s="272" t="s">
        <v>269</v>
      </c>
    </row>
    <row r="479" spans="1:3" ht="12.75">
      <c r="A479" s="284" t="s">
        <v>270</v>
      </c>
      <c r="B479" s="272"/>
      <c r="C479" s="272" t="s">
        <v>271</v>
      </c>
    </row>
    <row r="480" spans="1:3" ht="12.75">
      <c r="A480" s="284" t="s">
        <v>272</v>
      </c>
      <c r="B480" s="272"/>
      <c r="C480" s="272" t="s">
        <v>273</v>
      </c>
    </row>
    <row r="481" spans="1:3" ht="12.75">
      <c r="A481" s="284" t="s">
        <v>274</v>
      </c>
      <c r="B481" s="272">
        <v>10386079</v>
      </c>
      <c r="C481" s="272" t="s">
        <v>275</v>
      </c>
    </row>
    <row r="482" spans="1:3" ht="12.75">
      <c r="A482" s="284" t="s">
        <v>276</v>
      </c>
      <c r="B482" s="272"/>
      <c r="C482" s="272" t="s">
        <v>277</v>
      </c>
    </row>
    <row r="483" spans="1:3" ht="12.75">
      <c r="A483" s="284" t="s">
        <v>278</v>
      </c>
      <c r="B483" s="272"/>
      <c r="C483" s="272" t="s">
        <v>279</v>
      </c>
    </row>
    <row r="484" spans="1:3" ht="12.75">
      <c r="A484" s="284" t="s">
        <v>280</v>
      </c>
      <c r="B484" s="272"/>
      <c r="C484" s="272" t="s">
        <v>281</v>
      </c>
    </row>
    <row r="485" spans="1:3" ht="12.75">
      <c r="A485" s="284" t="s">
        <v>282</v>
      </c>
      <c r="B485" s="272"/>
      <c r="C485" s="272" t="s">
        <v>283</v>
      </c>
    </row>
    <row r="486" spans="1:3" ht="12.75">
      <c r="A486" s="284" t="s">
        <v>284</v>
      </c>
      <c r="B486" s="272"/>
      <c r="C486" s="272" t="s">
        <v>285</v>
      </c>
    </row>
    <row r="487" spans="1:3" ht="12.75">
      <c r="A487" s="284" t="s">
        <v>286</v>
      </c>
      <c r="B487" s="272"/>
      <c r="C487" s="272" t="s">
        <v>287</v>
      </c>
    </row>
    <row r="488" spans="1:3" ht="12.75">
      <c r="A488" s="284" t="s">
        <v>288</v>
      </c>
      <c r="B488" s="272"/>
      <c r="C488" s="272" t="s">
        <v>289</v>
      </c>
    </row>
    <row r="489" spans="1:3" ht="12.75">
      <c r="A489" s="284" t="s">
        <v>290</v>
      </c>
      <c r="B489" s="272"/>
      <c r="C489" s="272" t="s">
        <v>291</v>
      </c>
    </row>
    <row r="490" spans="1:3" ht="12.75">
      <c r="A490" s="284" t="s">
        <v>292</v>
      </c>
      <c r="B490" s="272">
        <v>10386088</v>
      </c>
      <c r="C490" s="272" t="s">
        <v>293</v>
      </c>
    </row>
    <row r="491" spans="1:3" ht="12.75">
      <c r="A491" s="284" t="s">
        <v>294</v>
      </c>
      <c r="B491" s="272"/>
      <c r="C491" s="272" t="s">
        <v>295</v>
      </c>
    </row>
    <row r="492" spans="1:3" ht="12.75">
      <c r="A492" s="284" t="s">
        <v>296</v>
      </c>
      <c r="B492" s="272"/>
      <c r="C492" s="272" t="s">
        <v>297</v>
      </c>
    </row>
    <row r="493" spans="1:3" ht="12.75">
      <c r="A493" s="284"/>
      <c r="B493" s="272">
        <v>10385631</v>
      </c>
      <c r="C493" s="272" t="s">
        <v>2191</v>
      </c>
    </row>
    <row r="494" spans="1:3" ht="12.75">
      <c r="A494" s="284" t="s">
        <v>298</v>
      </c>
      <c r="B494" s="272"/>
      <c r="C494" s="272" t="s">
        <v>299</v>
      </c>
    </row>
    <row r="495" spans="1:3" ht="14.25">
      <c r="A495" s="268"/>
      <c r="B495" s="268"/>
      <c r="C495" s="267"/>
    </row>
    <row r="496" spans="1:3" ht="14.25">
      <c r="A496" s="268"/>
      <c r="B496" s="285"/>
      <c r="C496" s="417" t="s">
        <v>300</v>
      </c>
    </row>
    <row r="497" spans="1:3" ht="12.75">
      <c r="A497" s="284" t="s">
        <v>301</v>
      </c>
      <c r="B497" s="272">
        <v>10386143</v>
      </c>
      <c r="C497" s="272" t="s">
        <v>302</v>
      </c>
    </row>
    <row r="498" spans="1:3" ht="12.75">
      <c r="A498" s="284" t="s">
        <v>303</v>
      </c>
      <c r="B498" s="272"/>
      <c r="C498" s="272" t="s">
        <v>304</v>
      </c>
    </row>
    <row r="499" spans="1:3" ht="12.75">
      <c r="A499" s="284" t="s">
        <v>305</v>
      </c>
      <c r="B499" s="272"/>
      <c r="C499" s="272" t="s">
        <v>306</v>
      </c>
    </row>
    <row r="500" spans="1:3" ht="12.75">
      <c r="A500" s="284" t="s">
        <v>307</v>
      </c>
      <c r="B500" s="272"/>
      <c r="C500" s="272" t="s">
        <v>308</v>
      </c>
    </row>
    <row r="501" spans="1:3" ht="12.75">
      <c r="A501" s="284" t="s">
        <v>309</v>
      </c>
      <c r="B501" s="272"/>
      <c r="C501" s="272" t="s">
        <v>310</v>
      </c>
    </row>
    <row r="502" spans="1:3" ht="12.75">
      <c r="A502" s="284" t="s">
        <v>311</v>
      </c>
      <c r="B502" s="272">
        <v>10386162</v>
      </c>
      <c r="C502" s="272" t="s">
        <v>312</v>
      </c>
    </row>
    <row r="503" spans="1:3" ht="12.75">
      <c r="A503" s="284" t="s">
        <v>313</v>
      </c>
      <c r="B503" s="272"/>
      <c r="C503" s="272" t="s">
        <v>314</v>
      </c>
    </row>
    <row r="504" spans="1:3" ht="12.75">
      <c r="A504" s="284" t="s">
        <v>315</v>
      </c>
      <c r="B504" s="272">
        <v>10386166</v>
      </c>
      <c r="C504" s="272" t="s">
        <v>316</v>
      </c>
    </row>
    <row r="505" spans="1:3" ht="12.75">
      <c r="A505" s="284" t="s">
        <v>317</v>
      </c>
      <c r="B505" s="272">
        <v>10386168</v>
      </c>
      <c r="C505" s="272" t="s">
        <v>318</v>
      </c>
    </row>
    <row r="506" spans="1:3" ht="12.75">
      <c r="A506" s="284" t="s">
        <v>319</v>
      </c>
      <c r="B506" s="272">
        <v>10386131</v>
      </c>
      <c r="C506" s="272" t="s">
        <v>320</v>
      </c>
    </row>
    <row r="507" spans="1:3" ht="12.75">
      <c r="A507" s="284" t="s">
        <v>321</v>
      </c>
      <c r="B507" s="272"/>
      <c r="C507" s="272" t="s">
        <v>322</v>
      </c>
    </row>
    <row r="508" spans="1:3" ht="12.75">
      <c r="A508" s="284" t="s">
        <v>323</v>
      </c>
      <c r="B508" s="272"/>
      <c r="C508" s="272" t="s">
        <v>324</v>
      </c>
    </row>
    <row r="509" spans="1:3" ht="12.75">
      <c r="A509" s="284" t="s">
        <v>325</v>
      </c>
      <c r="B509" s="272"/>
      <c r="C509" s="272" t="s">
        <v>326</v>
      </c>
    </row>
    <row r="510" spans="1:3" ht="12.75">
      <c r="A510" s="284" t="s">
        <v>327</v>
      </c>
      <c r="B510" s="272">
        <v>10386135</v>
      </c>
      <c r="C510" s="272" t="s">
        <v>328</v>
      </c>
    </row>
    <row r="511" spans="1:3" ht="12.75">
      <c r="A511" s="284" t="s">
        <v>329</v>
      </c>
      <c r="B511" s="272"/>
      <c r="C511" s="272" t="s">
        <v>330</v>
      </c>
    </row>
    <row r="512" spans="1:3" ht="12.75">
      <c r="A512" s="284" t="s">
        <v>331</v>
      </c>
      <c r="B512" s="272"/>
      <c r="C512" s="272" t="s">
        <v>332</v>
      </c>
    </row>
    <row r="513" spans="1:6" ht="12.75">
      <c r="A513" s="284" t="s">
        <v>333</v>
      </c>
      <c r="B513" s="272"/>
      <c r="C513" s="272" t="s">
        <v>334</v>
      </c>
    </row>
    <row r="514" spans="1:6" ht="12.75">
      <c r="A514" s="284" t="s">
        <v>335</v>
      </c>
      <c r="B514" s="272">
        <v>10386139</v>
      </c>
      <c r="C514" s="272" t="s">
        <v>336</v>
      </c>
    </row>
    <row r="515" spans="1:6" ht="12.75">
      <c r="A515" s="284" t="s">
        <v>337</v>
      </c>
      <c r="B515" s="272">
        <v>10386141</v>
      </c>
      <c r="C515" s="272" t="s">
        <v>338</v>
      </c>
    </row>
    <row r="516" spans="1:6" ht="12.75">
      <c r="A516" s="284" t="s">
        <v>339</v>
      </c>
      <c r="B516" s="272"/>
      <c r="C516" s="272" t="s">
        <v>340</v>
      </c>
    </row>
    <row r="517" spans="1:6" ht="12.75">
      <c r="A517" s="284" t="s">
        <v>341</v>
      </c>
      <c r="B517" s="272"/>
      <c r="C517" s="272" t="s">
        <v>342</v>
      </c>
    </row>
    <row r="518" spans="1:6" ht="12.75">
      <c r="A518" s="284" t="s">
        <v>343</v>
      </c>
      <c r="B518" s="272"/>
      <c r="C518" s="272" t="s">
        <v>344</v>
      </c>
    </row>
    <row r="519" spans="1:6" ht="12.75">
      <c r="A519" s="284" t="s">
        <v>345</v>
      </c>
      <c r="B519" s="272"/>
      <c r="C519" s="272" t="s">
        <v>346</v>
      </c>
    </row>
    <row r="520" spans="1:6" ht="12.75">
      <c r="A520" s="284" t="s">
        <v>347</v>
      </c>
      <c r="B520" s="272">
        <v>10386144</v>
      </c>
      <c r="C520" s="272" t="s">
        <v>348</v>
      </c>
    </row>
    <row r="521" spans="1:6" ht="12.75">
      <c r="A521" s="284" t="s">
        <v>349</v>
      </c>
      <c r="B521" s="272">
        <v>10386145</v>
      </c>
      <c r="C521" s="272" t="s">
        <v>350</v>
      </c>
    </row>
    <row r="522" spans="1:6" ht="14.25">
      <c r="A522" s="268"/>
      <c r="B522" s="268"/>
      <c r="C522" s="267"/>
    </row>
    <row r="523" spans="1:6" ht="14.25">
      <c r="A523" s="268"/>
      <c r="B523" s="285"/>
      <c r="C523" s="417" t="s">
        <v>351</v>
      </c>
      <c r="D523" s="418" t="s">
        <v>2558</v>
      </c>
      <c r="E523" s="417"/>
      <c r="F523" s="417"/>
    </row>
    <row r="524" spans="1:6" ht="12.75">
      <c r="A524" s="284" t="s">
        <v>352</v>
      </c>
      <c r="B524" s="272">
        <v>10385640</v>
      </c>
      <c r="C524" s="272" t="s">
        <v>353</v>
      </c>
      <c r="D524" s="272" t="s">
        <v>354</v>
      </c>
    </row>
    <row r="525" spans="1:6" ht="12.75">
      <c r="A525" s="284" t="s">
        <v>355</v>
      </c>
      <c r="B525" s="272">
        <v>10385677</v>
      </c>
      <c r="C525" s="272" t="s">
        <v>356</v>
      </c>
      <c r="D525" s="272" t="s">
        <v>357</v>
      </c>
    </row>
    <row r="526" spans="1:6" ht="12.75">
      <c r="A526" s="284" t="s">
        <v>358</v>
      </c>
      <c r="B526" s="272">
        <v>10368598</v>
      </c>
      <c r="C526" s="272" t="s">
        <v>359</v>
      </c>
      <c r="D526" s="272" t="s">
        <v>1123</v>
      </c>
    </row>
    <row r="527" spans="1:6" ht="12.75">
      <c r="A527" s="284" t="s">
        <v>1124</v>
      </c>
      <c r="B527" s="272"/>
      <c r="C527" s="272" t="s">
        <v>1125</v>
      </c>
      <c r="D527" s="272" t="s">
        <v>1126</v>
      </c>
    </row>
    <row r="528" spans="1:6" ht="12.75">
      <c r="A528" s="284" t="s">
        <v>1127</v>
      </c>
      <c r="B528" s="272">
        <v>10385681</v>
      </c>
      <c r="C528" s="272" t="s">
        <v>1128</v>
      </c>
      <c r="D528" s="272" t="s">
        <v>1129</v>
      </c>
    </row>
    <row r="529" spans="1:4" ht="12.75">
      <c r="A529" s="284" t="s">
        <v>1130</v>
      </c>
      <c r="B529" s="272"/>
      <c r="C529" s="272" t="s">
        <v>1131</v>
      </c>
      <c r="D529" s="272" t="s">
        <v>1132</v>
      </c>
    </row>
    <row r="530" spans="1:4" ht="12.75">
      <c r="A530" s="284" t="s">
        <v>1133</v>
      </c>
      <c r="B530" s="272">
        <v>10385882</v>
      </c>
      <c r="C530" s="272" t="s">
        <v>1134</v>
      </c>
      <c r="D530" s="272" t="s">
        <v>1135</v>
      </c>
    </row>
    <row r="531" spans="1:4" ht="12.75">
      <c r="A531" s="284" t="s">
        <v>1136</v>
      </c>
      <c r="B531" s="272">
        <v>10385889</v>
      </c>
      <c r="C531" s="272" t="s">
        <v>1137</v>
      </c>
      <c r="D531" s="272" t="s">
        <v>1138</v>
      </c>
    </row>
    <row r="532" spans="1:4" ht="12.75">
      <c r="A532" s="284" t="s">
        <v>1139</v>
      </c>
      <c r="B532" s="272">
        <v>10385891</v>
      </c>
      <c r="C532" s="272" t="s">
        <v>1140</v>
      </c>
      <c r="D532" s="272" t="s">
        <v>1141</v>
      </c>
    </row>
    <row r="533" spans="1:4" ht="12.75">
      <c r="A533" s="284" t="s">
        <v>1142</v>
      </c>
      <c r="B533" s="272">
        <v>10385897</v>
      </c>
      <c r="C533" s="272" t="s">
        <v>1143</v>
      </c>
      <c r="D533" s="272" t="s">
        <v>1144</v>
      </c>
    </row>
    <row r="534" spans="1:4" ht="12.75">
      <c r="A534" s="284" t="s">
        <v>1145</v>
      </c>
      <c r="B534" s="272">
        <v>10385899</v>
      </c>
      <c r="C534" s="272" t="s">
        <v>1146</v>
      </c>
      <c r="D534" s="272" t="s">
        <v>1147</v>
      </c>
    </row>
    <row r="535" spans="1:4" ht="12.75">
      <c r="A535" s="284" t="s">
        <v>1148</v>
      </c>
      <c r="B535" s="272"/>
      <c r="C535" s="272" t="s">
        <v>1149</v>
      </c>
      <c r="D535" s="272" t="s">
        <v>1150</v>
      </c>
    </row>
    <row r="536" spans="1:4" ht="12.75">
      <c r="A536" s="284" t="s">
        <v>1151</v>
      </c>
      <c r="B536" s="272"/>
      <c r="C536" s="272" t="s">
        <v>1152</v>
      </c>
      <c r="D536" s="272" t="s">
        <v>1153</v>
      </c>
    </row>
    <row r="537" spans="1:4" ht="12.75">
      <c r="A537" s="284" t="s">
        <v>1154</v>
      </c>
      <c r="B537" s="272"/>
      <c r="C537" s="272" t="s">
        <v>1155</v>
      </c>
      <c r="D537" s="272" t="s">
        <v>1156</v>
      </c>
    </row>
    <row r="538" spans="1:4" ht="12.75">
      <c r="A538" s="284" t="s">
        <v>1157</v>
      </c>
      <c r="B538" s="272">
        <v>10385880</v>
      </c>
      <c r="C538" s="272" t="s">
        <v>1158</v>
      </c>
      <c r="D538" s="272" t="s">
        <v>1159</v>
      </c>
    </row>
    <row r="539" spans="1:4" ht="12.75">
      <c r="A539" s="284" t="s">
        <v>1160</v>
      </c>
      <c r="B539" s="272"/>
      <c r="C539" s="272" t="s">
        <v>1161</v>
      </c>
      <c r="D539" s="272" t="s">
        <v>1162</v>
      </c>
    </row>
    <row r="540" spans="1:4" ht="12.75">
      <c r="A540" s="284" t="s">
        <v>1163</v>
      </c>
      <c r="B540" s="272">
        <v>10385884</v>
      </c>
      <c r="C540" s="272" t="s">
        <v>1164</v>
      </c>
      <c r="D540" s="272" t="s">
        <v>1165</v>
      </c>
    </row>
    <row r="541" spans="1:4" ht="12.75">
      <c r="A541" s="284" t="s">
        <v>1166</v>
      </c>
      <c r="B541" s="272"/>
      <c r="C541" s="272" t="s">
        <v>1167</v>
      </c>
      <c r="D541" s="272" t="s">
        <v>1168</v>
      </c>
    </row>
    <row r="542" spans="1:4" ht="12.75">
      <c r="A542" s="284" t="s">
        <v>1169</v>
      </c>
      <c r="B542" s="272"/>
      <c r="C542" s="272" t="s">
        <v>1170</v>
      </c>
      <c r="D542" s="272" t="s">
        <v>1171</v>
      </c>
    </row>
    <row r="543" spans="1:4" ht="12.75">
      <c r="A543" s="284" t="s">
        <v>1172</v>
      </c>
      <c r="B543" s="272"/>
      <c r="C543" s="272" t="s">
        <v>1173</v>
      </c>
      <c r="D543" s="272" t="s">
        <v>1174</v>
      </c>
    </row>
    <row r="544" spans="1:4" ht="12.75">
      <c r="A544" s="284" t="s">
        <v>1175</v>
      </c>
      <c r="B544" s="272">
        <v>10385893</v>
      </c>
      <c r="C544" s="272" t="s">
        <v>1176</v>
      </c>
      <c r="D544" s="272" t="s">
        <v>1177</v>
      </c>
    </row>
    <row r="545" spans="1:4" ht="12.75">
      <c r="A545" s="284" t="s">
        <v>1178</v>
      </c>
      <c r="B545" s="272">
        <v>10385895</v>
      </c>
      <c r="C545" s="272" t="s">
        <v>1179</v>
      </c>
      <c r="D545" s="272" t="s">
        <v>1180</v>
      </c>
    </row>
    <row r="546" spans="1:4" ht="12.75">
      <c r="A546" s="284" t="s">
        <v>1181</v>
      </c>
      <c r="B546" s="272">
        <v>10385901</v>
      </c>
      <c r="C546" s="272" t="s">
        <v>1182</v>
      </c>
      <c r="D546" s="272" t="s">
        <v>1183</v>
      </c>
    </row>
    <row r="547" spans="1:4" ht="12.75">
      <c r="A547" s="284" t="s">
        <v>1184</v>
      </c>
      <c r="B547" s="272">
        <v>10385932</v>
      </c>
      <c r="C547" s="272" t="s">
        <v>1185</v>
      </c>
      <c r="D547" s="272" t="s">
        <v>1186</v>
      </c>
    </row>
    <row r="548" spans="1:4" ht="12.75">
      <c r="A548" s="284" t="s">
        <v>1187</v>
      </c>
      <c r="B548" s="272">
        <v>10385934</v>
      </c>
      <c r="C548" s="272" t="s">
        <v>1188</v>
      </c>
      <c r="D548" s="272" t="s">
        <v>1189</v>
      </c>
    </row>
    <row r="549" spans="1:4" ht="12.75">
      <c r="A549" s="284" t="s">
        <v>1190</v>
      </c>
      <c r="B549" s="272"/>
      <c r="C549" s="272" t="s">
        <v>1191</v>
      </c>
      <c r="D549" s="272" t="s">
        <v>1192</v>
      </c>
    </row>
    <row r="550" spans="1:4" ht="12.75">
      <c r="A550" s="284" t="s">
        <v>1193</v>
      </c>
      <c r="B550" s="272"/>
      <c r="C550" s="272" t="s">
        <v>1194</v>
      </c>
      <c r="D550" s="272" t="s">
        <v>1195</v>
      </c>
    </row>
    <row r="551" spans="1:4" ht="12.75">
      <c r="A551" s="284" t="s">
        <v>1196</v>
      </c>
      <c r="B551" s="272">
        <v>10385948</v>
      </c>
      <c r="C551" s="272" t="s">
        <v>1197</v>
      </c>
      <c r="D551" s="272" t="s">
        <v>1198</v>
      </c>
    </row>
    <row r="552" spans="1:4" ht="12.75">
      <c r="A552" s="284" t="s">
        <v>1199</v>
      </c>
      <c r="B552" s="272">
        <v>10385968</v>
      </c>
      <c r="C552" s="272" t="s">
        <v>1200</v>
      </c>
      <c r="D552" s="272" t="s">
        <v>1201</v>
      </c>
    </row>
    <row r="553" spans="1:4" ht="12.75">
      <c r="A553" s="284" t="s">
        <v>1202</v>
      </c>
      <c r="B553" s="272"/>
      <c r="C553" s="272" t="s">
        <v>1203</v>
      </c>
      <c r="D553" s="272" t="s">
        <v>1204</v>
      </c>
    </row>
    <row r="554" spans="1:4" ht="12.75">
      <c r="A554" s="284" t="s">
        <v>1205</v>
      </c>
      <c r="B554" s="272">
        <v>10385970</v>
      </c>
      <c r="C554" s="272" t="s">
        <v>1206</v>
      </c>
      <c r="D554" s="272" t="s">
        <v>1207</v>
      </c>
    </row>
    <row r="555" spans="1:4" ht="12.75">
      <c r="A555" s="284" t="s">
        <v>1208</v>
      </c>
      <c r="B555" s="272"/>
      <c r="C555" s="272" t="s">
        <v>1209</v>
      </c>
      <c r="D555" s="272" t="s">
        <v>1210</v>
      </c>
    </row>
    <row r="556" spans="1:4" ht="12.75">
      <c r="A556" s="284" t="s">
        <v>1211</v>
      </c>
      <c r="B556" s="272"/>
      <c r="C556" s="272" t="s">
        <v>1212</v>
      </c>
      <c r="D556" s="272" t="s">
        <v>1213</v>
      </c>
    </row>
    <row r="557" spans="1:4" ht="12.75">
      <c r="A557" s="284" t="s">
        <v>1214</v>
      </c>
      <c r="B557" s="272">
        <v>10385972</v>
      </c>
      <c r="C557" s="272" t="s">
        <v>1215</v>
      </c>
      <c r="D557" s="272" t="s">
        <v>1216</v>
      </c>
    </row>
    <row r="558" spans="1:4" ht="12.75">
      <c r="A558" s="284" t="s">
        <v>1217</v>
      </c>
      <c r="B558" s="272">
        <v>10385974</v>
      </c>
      <c r="C558" s="272" t="s">
        <v>1218</v>
      </c>
      <c r="D558" s="272" t="s">
        <v>1219</v>
      </c>
    </row>
    <row r="559" spans="1:4" ht="12.75">
      <c r="A559" s="284" t="s">
        <v>1220</v>
      </c>
      <c r="B559" s="272">
        <v>10385975</v>
      </c>
      <c r="C559" s="272" t="s">
        <v>1221</v>
      </c>
      <c r="D559" s="272" t="s">
        <v>1222</v>
      </c>
    </row>
    <row r="560" spans="1:4" ht="12.75">
      <c r="A560" s="284" t="s">
        <v>1223</v>
      </c>
      <c r="B560" s="272">
        <v>10385976</v>
      </c>
      <c r="C560" s="272" t="s">
        <v>1224</v>
      </c>
      <c r="D560" s="272" t="s">
        <v>1225</v>
      </c>
    </row>
    <row r="561" spans="1:4" ht="12.75">
      <c r="A561" s="284" t="s">
        <v>1226</v>
      </c>
      <c r="B561" s="272"/>
      <c r="C561" s="272" t="s">
        <v>1227</v>
      </c>
      <c r="D561" s="272" t="s">
        <v>1228</v>
      </c>
    </row>
    <row r="562" spans="1:4" ht="12.75">
      <c r="A562" s="284" t="s">
        <v>1229</v>
      </c>
      <c r="B562" s="272"/>
      <c r="C562" s="272" t="s">
        <v>1230</v>
      </c>
      <c r="D562" s="272" t="s">
        <v>1231</v>
      </c>
    </row>
    <row r="563" spans="1:4" ht="12.75">
      <c r="A563" s="284" t="s">
        <v>374</v>
      </c>
      <c r="B563" s="272">
        <v>10386048</v>
      </c>
      <c r="C563" s="272" t="s">
        <v>375</v>
      </c>
      <c r="D563" s="272" t="s">
        <v>376</v>
      </c>
    </row>
    <row r="564" spans="1:4" ht="12.75">
      <c r="A564" s="284" t="s">
        <v>377</v>
      </c>
      <c r="B564" s="272">
        <v>10386117</v>
      </c>
      <c r="C564" s="272" t="s">
        <v>378</v>
      </c>
      <c r="D564" s="272" t="s">
        <v>379</v>
      </c>
    </row>
    <row r="565" spans="1:4" ht="12.75">
      <c r="A565" s="284" t="s">
        <v>380</v>
      </c>
      <c r="B565" s="272"/>
      <c r="C565" s="272" t="s">
        <v>381</v>
      </c>
      <c r="D565" s="272" t="s">
        <v>382</v>
      </c>
    </row>
    <row r="566" spans="1:4" ht="12.75">
      <c r="A566" s="284" t="s">
        <v>383</v>
      </c>
      <c r="B566" s="272">
        <v>10386120</v>
      </c>
      <c r="C566" s="272" t="s">
        <v>384</v>
      </c>
      <c r="D566" s="272" t="s">
        <v>385</v>
      </c>
    </row>
    <row r="567" spans="1:4" ht="12.75">
      <c r="A567" s="284" t="s">
        <v>386</v>
      </c>
      <c r="B567" s="272">
        <v>10386122</v>
      </c>
      <c r="C567" s="272" t="s">
        <v>387</v>
      </c>
      <c r="D567" s="272" t="s">
        <v>388</v>
      </c>
    </row>
    <row r="568" spans="1:4" ht="12.75">
      <c r="A568" s="284" t="s">
        <v>389</v>
      </c>
      <c r="B568" s="272"/>
      <c r="C568" s="272" t="s">
        <v>390</v>
      </c>
      <c r="D568" s="272" t="s">
        <v>391</v>
      </c>
    </row>
    <row r="569" spans="1:4" ht="12.75">
      <c r="A569" s="284" t="s">
        <v>392</v>
      </c>
      <c r="B569" s="272"/>
      <c r="C569" s="272" t="s">
        <v>393</v>
      </c>
      <c r="D569" s="272" t="s">
        <v>394</v>
      </c>
    </row>
    <row r="570" spans="1:4" ht="12.75">
      <c r="A570" s="284" t="s">
        <v>395</v>
      </c>
      <c r="B570" s="272">
        <v>10386128</v>
      </c>
      <c r="C570" s="272" t="s">
        <v>396</v>
      </c>
      <c r="D570" s="272" t="s">
        <v>397</v>
      </c>
    </row>
    <row r="571" spans="1:4" ht="12.75">
      <c r="A571" s="284" t="s">
        <v>398</v>
      </c>
      <c r="B571" s="272">
        <v>10368617</v>
      </c>
      <c r="C571" s="272" t="s">
        <v>399</v>
      </c>
      <c r="D571" s="272" t="s">
        <v>400</v>
      </c>
    </row>
    <row r="572" spans="1:4" ht="12.75">
      <c r="A572" s="284" t="s">
        <v>401</v>
      </c>
      <c r="B572" s="272"/>
      <c r="C572" s="272" t="s">
        <v>402</v>
      </c>
      <c r="D572" s="272" t="s">
        <v>403</v>
      </c>
    </row>
    <row r="573" spans="1:4" ht="12.75">
      <c r="A573" s="284" t="s">
        <v>404</v>
      </c>
      <c r="B573" s="272">
        <v>10386170</v>
      </c>
      <c r="C573" s="272" t="s">
        <v>405</v>
      </c>
      <c r="D573" s="272" t="s">
        <v>406</v>
      </c>
    </row>
    <row r="574" spans="1:4" ht="12.75">
      <c r="A574" s="284" t="s">
        <v>407</v>
      </c>
      <c r="B574" s="272">
        <v>10386172</v>
      </c>
      <c r="C574" s="272" t="s">
        <v>408</v>
      </c>
      <c r="D574" s="272" t="s">
        <v>409</v>
      </c>
    </row>
    <row r="575" spans="1:4" ht="12.75">
      <c r="A575" s="284" t="s">
        <v>410</v>
      </c>
      <c r="B575" s="272"/>
      <c r="C575" s="272" t="s">
        <v>411</v>
      </c>
      <c r="D575" s="272" t="s">
        <v>412</v>
      </c>
    </row>
    <row r="576" spans="1:4" ht="12.75">
      <c r="A576" s="284" t="s">
        <v>413</v>
      </c>
      <c r="B576" s="272"/>
      <c r="C576" s="272" t="s">
        <v>414</v>
      </c>
      <c r="D576" s="272" t="s">
        <v>415</v>
      </c>
    </row>
    <row r="577" spans="1:4" ht="12.75">
      <c r="A577" s="284" t="s">
        <v>416</v>
      </c>
      <c r="B577" s="272">
        <v>10386178</v>
      </c>
      <c r="C577" s="272" t="s">
        <v>417</v>
      </c>
      <c r="D577" s="272" t="s">
        <v>418</v>
      </c>
    </row>
    <row r="578" spans="1:4" ht="12.75">
      <c r="A578" s="284" t="s">
        <v>419</v>
      </c>
      <c r="B578" s="272"/>
      <c r="C578" s="272" t="s">
        <v>420</v>
      </c>
      <c r="D578" s="272" t="s">
        <v>421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4"/>
  <sheetViews>
    <sheetView workbookViewId="0">
      <selection activeCell="F9" sqref="F9"/>
    </sheetView>
  </sheetViews>
  <sheetFormatPr baseColWidth="10" defaultRowHeight="12"/>
  <cols>
    <col min="2" max="2" width="103.28515625" customWidth="1"/>
  </cols>
  <sheetData>
    <row r="1" spans="1:3" ht="25.5">
      <c r="A1" s="360"/>
      <c r="B1" s="354"/>
      <c r="C1" s="331" t="s">
        <v>1929</v>
      </c>
    </row>
    <row r="2" spans="1:3" ht="12.75">
      <c r="A2" s="283"/>
      <c r="B2" s="334" t="s">
        <v>2425</v>
      </c>
      <c r="C2" s="277"/>
    </row>
    <row r="3" spans="1:3" ht="12.75">
      <c r="A3" s="284">
        <v>10309492</v>
      </c>
      <c r="B3" s="272" t="s">
        <v>2332</v>
      </c>
      <c r="C3" s="350" t="s">
        <v>1978</v>
      </c>
    </row>
    <row r="4" spans="1:3" ht="12.75">
      <c r="A4" s="284">
        <v>10341133</v>
      </c>
      <c r="B4" s="272" t="s">
        <v>2333</v>
      </c>
      <c r="C4" s="352" t="s">
        <v>1977</v>
      </c>
    </row>
    <row r="5" spans="1:3" ht="12.75">
      <c r="A5" s="284">
        <v>10377508</v>
      </c>
      <c r="B5" s="272" t="s">
        <v>2334</v>
      </c>
      <c r="C5" s="367" t="s">
        <v>1977</v>
      </c>
    </row>
    <row r="6" spans="1:3" ht="12.75">
      <c r="A6" s="284">
        <v>10311832</v>
      </c>
      <c r="B6" s="272" t="s">
        <v>2335</v>
      </c>
      <c r="C6" s="367" t="s">
        <v>1978</v>
      </c>
    </row>
    <row r="7" spans="1:3" ht="12.75">
      <c r="A7" s="284">
        <v>10311832</v>
      </c>
      <c r="B7" s="272" t="s">
        <v>140</v>
      </c>
      <c r="C7" s="367" t="s">
        <v>1978</v>
      </c>
    </row>
    <row r="8" spans="1:3" ht="12.75">
      <c r="A8" s="284">
        <v>10711840</v>
      </c>
      <c r="B8" s="272" t="s">
        <v>2320</v>
      </c>
      <c r="C8" s="367" t="s">
        <v>1977</v>
      </c>
    </row>
    <row r="9" spans="1:3" ht="12.75">
      <c r="A9" s="284">
        <v>10318221</v>
      </c>
      <c r="B9" s="272" t="s">
        <v>2336</v>
      </c>
      <c r="C9" s="367" t="s">
        <v>1977</v>
      </c>
    </row>
    <row r="10" spans="1:3" ht="12.75">
      <c r="A10" s="284">
        <v>10309500</v>
      </c>
      <c r="B10" s="272" t="s">
        <v>2337</v>
      </c>
      <c r="C10" s="367" t="s">
        <v>1978</v>
      </c>
    </row>
    <row r="11" spans="1:3" ht="12.75">
      <c r="A11" s="284">
        <v>10318168</v>
      </c>
      <c r="B11" s="272" t="s">
        <v>2338</v>
      </c>
      <c r="C11" s="367" t="s">
        <v>1977</v>
      </c>
    </row>
    <row r="12" spans="1:3" ht="12.75">
      <c r="A12" s="284">
        <v>10309493</v>
      </c>
      <c r="B12" s="272" t="s">
        <v>2477</v>
      </c>
      <c r="C12" s="367" t="s">
        <v>1977</v>
      </c>
    </row>
    <row r="13" spans="1:3" ht="12.75">
      <c r="A13" s="284">
        <v>10341130</v>
      </c>
      <c r="B13" s="272" t="s">
        <v>2339</v>
      </c>
      <c r="C13" s="367" t="s">
        <v>1978</v>
      </c>
    </row>
    <row r="14" spans="1:3" ht="12.75">
      <c r="A14" s="284">
        <v>10315178</v>
      </c>
      <c r="B14" s="272" t="s">
        <v>2340</v>
      </c>
      <c r="C14" s="367" t="s">
        <v>1977</v>
      </c>
    </row>
    <row r="15" spans="1:3" ht="12.75">
      <c r="A15" s="284">
        <v>10286035</v>
      </c>
      <c r="B15" s="272" t="s">
        <v>2341</v>
      </c>
      <c r="C15" s="367" t="s">
        <v>1977</v>
      </c>
    </row>
    <row r="16" spans="1:3" ht="12.75">
      <c r="A16" s="284">
        <v>10283014</v>
      </c>
      <c r="B16" s="272" t="s">
        <v>2235</v>
      </c>
      <c r="C16" s="367" t="s">
        <v>1977</v>
      </c>
    </row>
    <row r="17" spans="1:3" ht="12.75">
      <c r="A17" s="284">
        <v>10318196</v>
      </c>
      <c r="B17" s="272" t="s">
        <v>2476</v>
      </c>
      <c r="C17" s="367" t="s">
        <v>1978</v>
      </c>
    </row>
    <row r="18" spans="1:3" ht="12.75">
      <c r="A18" s="284">
        <v>10318207</v>
      </c>
      <c r="B18" s="272" t="s">
        <v>2342</v>
      </c>
      <c r="C18" s="367" t="s">
        <v>1978</v>
      </c>
    </row>
    <row r="19" spans="1:3" ht="12.75">
      <c r="A19" s="284">
        <v>10318208</v>
      </c>
      <c r="B19" s="272" t="s">
        <v>2343</v>
      </c>
      <c r="C19" s="367" t="s">
        <v>1978</v>
      </c>
    </row>
    <row r="20" spans="1:3" ht="12.75">
      <c r="A20" s="284">
        <v>10309496</v>
      </c>
      <c r="B20" s="272" t="s">
        <v>2344</v>
      </c>
      <c r="C20" s="367" t="s">
        <v>1978</v>
      </c>
    </row>
    <row r="21" spans="1:3" ht="12.75">
      <c r="A21" s="284">
        <v>10341132</v>
      </c>
      <c r="B21" s="272" t="s">
        <v>2345</v>
      </c>
      <c r="C21" s="367" t="s">
        <v>1977</v>
      </c>
    </row>
    <row r="22" spans="1:3" ht="12.75">
      <c r="A22" s="284">
        <v>10335934</v>
      </c>
      <c r="B22" s="272" t="s">
        <v>2346</v>
      </c>
      <c r="C22" s="367" t="s">
        <v>1977</v>
      </c>
    </row>
    <row r="23" spans="1:3" ht="12.75">
      <c r="A23" s="284">
        <v>10335939</v>
      </c>
      <c r="B23" s="272" t="s">
        <v>2347</v>
      </c>
      <c r="C23" s="367" t="s">
        <v>1977</v>
      </c>
    </row>
    <row r="24" spans="1:3" ht="12.75">
      <c r="A24" s="284">
        <v>10316610</v>
      </c>
      <c r="B24" s="272" t="s">
        <v>2348</v>
      </c>
      <c r="C24" s="367" t="s">
        <v>1978</v>
      </c>
    </row>
    <row r="25" spans="1:3" ht="12.75">
      <c r="A25" s="284">
        <v>10341115</v>
      </c>
      <c r="B25" s="272" t="s">
        <v>2349</v>
      </c>
      <c r="C25" s="367" t="s">
        <v>1978</v>
      </c>
    </row>
    <row r="26" spans="1:3" ht="12.75">
      <c r="A26" s="284">
        <v>10341113</v>
      </c>
      <c r="B26" s="375" t="s">
        <v>2403</v>
      </c>
      <c r="C26" s="367" t="s">
        <v>1977</v>
      </c>
    </row>
    <row r="27" spans="1:3" ht="12.75">
      <c r="A27" s="284">
        <v>10309053</v>
      </c>
      <c r="B27" s="272" t="s">
        <v>2350</v>
      </c>
      <c r="C27" s="367" t="s">
        <v>1978</v>
      </c>
    </row>
    <row r="28" spans="1:3" ht="12.75">
      <c r="A28" s="284">
        <v>10309054</v>
      </c>
      <c r="B28" s="272" t="s">
        <v>2351</v>
      </c>
      <c r="C28" s="367" t="s">
        <v>1978</v>
      </c>
    </row>
    <row r="29" spans="1:3" ht="12.75">
      <c r="A29" s="284">
        <v>10341124</v>
      </c>
      <c r="B29" s="272" t="s">
        <v>2352</v>
      </c>
      <c r="C29" s="367" t="s">
        <v>1977</v>
      </c>
    </row>
    <row r="30" spans="1:3" ht="12.75">
      <c r="A30" s="284">
        <v>10341116</v>
      </c>
      <c r="B30" s="272" t="s">
        <v>1721</v>
      </c>
      <c r="C30" s="367" t="s">
        <v>1978</v>
      </c>
    </row>
    <row r="31" spans="1:3" ht="12.75">
      <c r="A31" s="284">
        <v>10341116</v>
      </c>
      <c r="B31" s="272" t="s">
        <v>2353</v>
      </c>
      <c r="C31" s="367" t="s">
        <v>1978</v>
      </c>
    </row>
    <row r="32" spans="1:3" ht="12.75">
      <c r="A32" s="284">
        <v>10309071</v>
      </c>
      <c r="B32" s="272" t="s">
        <v>1722</v>
      </c>
      <c r="C32" s="367" t="s">
        <v>1978</v>
      </c>
    </row>
    <row r="33" spans="1:3" ht="12.75">
      <c r="A33" s="284">
        <v>10309071</v>
      </c>
      <c r="B33" s="272" t="s">
        <v>2354</v>
      </c>
      <c r="C33" s="367" t="s">
        <v>1978</v>
      </c>
    </row>
    <row r="34" spans="1:3" ht="12.75">
      <c r="A34" s="284">
        <v>10376342</v>
      </c>
      <c r="B34" s="272" t="s">
        <v>2355</v>
      </c>
      <c r="C34" s="367" t="s">
        <v>1977</v>
      </c>
    </row>
    <row r="35" spans="1:3" ht="12.75">
      <c r="A35" s="284">
        <v>10361930</v>
      </c>
      <c r="B35" s="272" t="s">
        <v>2356</v>
      </c>
      <c r="C35" s="367" t="s">
        <v>1977</v>
      </c>
    </row>
    <row r="36" spans="1:3" ht="12.75">
      <c r="A36" s="284">
        <v>10309494</v>
      </c>
      <c r="B36" s="272" t="s">
        <v>2357</v>
      </c>
      <c r="C36" s="367" t="s">
        <v>1978</v>
      </c>
    </row>
    <row r="37" spans="1:3" ht="12.75">
      <c r="A37" s="284">
        <v>10376501</v>
      </c>
      <c r="B37" s="272" t="s">
        <v>1723</v>
      </c>
      <c r="C37" s="367" t="s">
        <v>1978</v>
      </c>
    </row>
    <row r="38" spans="1:3" ht="12.75">
      <c r="A38" s="284">
        <v>10376501</v>
      </c>
      <c r="B38" s="272" t="s">
        <v>2358</v>
      </c>
      <c r="C38" s="367" t="s">
        <v>1978</v>
      </c>
    </row>
    <row r="39" spans="1:3" ht="12.75">
      <c r="A39" s="284">
        <v>10315176</v>
      </c>
      <c r="B39" s="272" t="s">
        <v>2359</v>
      </c>
      <c r="C39" s="367" t="s">
        <v>1978</v>
      </c>
    </row>
    <row r="40" spans="1:3" ht="12.75">
      <c r="A40" s="284">
        <v>10315176</v>
      </c>
      <c r="B40" s="316" t="s">
        <v>1724</v>
      </c>
      <c r="C40" s="367" t="s">
        <v>1978</v>
      </c>
    </row>
    <row r="41" spans="1:3" ht="12.75">
      <c r="A41" s="284">
        <v>10335869</v>
      </c>
      <c r="B41" s="272" t="s">
        <v>2360</v>
      </c>
      <c r="C41" s="367" t="s">
        <v>1978</v>
      </c>
    </row>
    <row r="42" spans="1:3" ht="12.75">
      <c r="A42" s="284">
        <v>10309050</v>
      </c>
      <c r="B42" s="272" t="s">
        <v>2450</v>
      </c>
      <c r="C42" s="367" t="s">
        <v>1978</v>
      </c>
    </row>
    <row r="43" spans="1:3" ht="12.75">
      <c r="A43" s="284">
        <v>10327549</v>
      </c>
      <c r="B43" s="272" t="s">
        <v>2361</v>
      </c>
      <c r="C43" s="367" t="s">
        <v>1977</v>
      </c>
    </row>
    <row r="44" spans="1:3" ht="12.75">
      <c r="A44" s="284">
        <v>10326480</v>
      </c>
      <c r="B44" s="272" t="s">
        <v>2362</v>
      </c>
      <c r="C44" s="367" t="s">
        <v>1977</v>
      </c>
    </row>
    <row r="45" spans="1:3" ht="12.75">
      <c r="A45" s="284">
        <v>10379635</v>
      </c>
      <c r="B45" s="272" t="s">
        <v>2236</v>
      </c>
      <c r="C45" s="367" t="s">
        <v>1977</v>
      </c>
    </row>
    <row r="46" spans="1:3" ht="12.75">
      <c r="A46" s="284">
        <v>10311894</v>
      </c>
      <c r="B46" s="272" t="s">
        <v>2363</v>
      </c>
      <c r="C46" s="367" t="s">
        <v>1978</v>
      </c>
    </row>
    <row r="47" spans="1:3" ht="12.75">
      <c r="A47" s="284">
        <v>10377505</v>
      </c>
      <c r="B47" s="272" t="s">
        <v>2364</v>
      </c>
      <c r="C47" s="367" t="s">
        <v>1977</v>
      </c>
    </row>
    <row r="48" spans="1:3" ht="12.75">
      <c r="A48" s="356">
        <v>10377506</v>
      </c>
      <c r="B48" s="272" t="s">
        <v>2365</v>
      </c>
      <c r="C48" s="367" t="s">
        <v>1977</v>
      </c>
    </row>
    <row r="49" spans="1:3" ht="12.75">
      <c r="A49" s="284">
        <v>10309049</v>
      </c>
      <c r="B49" s="272" t="s">
        <v>1725</v>
      </c>
      <c r="C49" s="367" t="s">
        <v>1978</v>
      </c>
    </row>
    <row r="50" spans="1:3" ht="12.75">
      <c r="A50" s="284">
        <v>10309049</v>
      </c>
      <c r="B50" s="272" t="s">
        <v>2366</v>
      </c>
      <c r="C50" s="367" t="s">
        <v>1978</v>
      </c>
    </row>
    <row r="51" spans="1:3" ht="12.75">
      <c r="A51" s="284">
        <v>10341131</v>
      </c>
      <c r="B51" s="272" t="s">
        <v>2367</v>
      </c>
      <c r="C51" s="367" t="s">
        <v>1978</v>
      </c>
    </row>
    <row r="52" spans="1:3" ht="12.75">
      <c r="A52" s="284">
        <v>10341131</v>
      </c>
      <c r="B52" s="272" t="s">
        <v>1726</v>
      </c>
      <c r="C52" s="367" t="s">
        <v>1978</v>
      </c>
    </row>
    <row r="53" spans="1:3" ht="12.75">
      <c r="A53" s="284">
        <v>10309503</v>
      </c>
      <c r="B53" s="272" t="s">
        <v>2368</v>
      </c>
      <c r="C53" s="367" t="s">
        <v>1978</v>
      </c>
    </row>
    <row r="54" spans="1:3" ht="12.75">
      <c r="A54" s="284">
        <v>10318211</v>
      </c>
      <c r="B54" s="272" t="s">
        <v>2369</v>
      </c>
      <c r="C54" s="367" t="s">
        <v>1977</v>
      </c>
    </row>
    <row r="55" spans="1:3" ht="12.75">
      <c r="A55" s="284">
        <v>10361941</v>
      </c>
      <c r="B55" s="376" t="s">
        <v>2370</v>
      </c>
      <c r="C55" s="367" t="s">
        <v>1977</v>
      </c>
    </row>
    <row r="56" spans="1:3" ht="12.75">
      <c r="A56" s="284">
        <v>10309495</v>
      </c>
      <c r="B56" s="272" t="s">
        <v>2371</v>
      </c>
      <c r="C56" s="367" t="s">
        <v>1978</v>
      </c>
    </row>
    <row r="57" spans="1:3" ht="12.75">
      <c r="A57" s="284">
        <v>10335891</v>
      </c>
      <c r="B57" s="376" t="s">
        <v>2404</v>
      </c>
      <c r="C57" s="367" t="s">
        <v>2317</v>
      </c>
    </row>
    <row r="58" spans="1:3" ht="12.75">
      <c r="A58" s="284">
        <v>10492319</v>
      </c>
      <c r="B58" s="272" t="s">
        <v>2237</v>
      </c>
      <c r="C58" s="367" t="s">
        <v>1978</v>
      </c>
    </row>
    <row r="59" spans="1:3" ht="12.75">
      <c r="A59" s="284">
        <v>10314164</v>
      </c>
      <c r="B59" s="272" t="s">
        <v>2372</v>
      </c>
      <c r="C59" s="367" t="s">
        <v>1977</v>
      </c>
    </row>
    <row r="60" spans="1:3" ht="12.75">
      <c r="A60" s="284">
        <v>10309507</v>
      </c>
      <c r="B60" s="272" t="s">
        <v>2373</v>
      </c>
      <c r="C60" s="367" t="s">
        <v>1978</v>
      </c>
    </row>
    <row r="61" spans="1:3" ht="12.75">
      <c r="A61" s="284">
        <v>10379673</v>
      </c>
      <c r="B61" s="317" t="s">
        <v>2374</v>
      </c>
      <c r="C61" s="353" t="s">
        <v>360</v>
      </c>
    </row>
    <row r="62" spans="1:3" ht="12.75">
      <c r="A62" s="284">
        <v>10341118</v>
      </c>
      <c r="B62" s="272" t="s">
        <v>2375</v>
      </c>
      <c r="C62" s="367" t="s">
        <v>1978</v>
      </c>
    </row>
    <row r="63" spans="1:3" ht="12.75">
      <c r="A63" s="284">
        <v>10309033</v>
      </c>
      <c r="B63" s="272" t="s">
        <v>2376</v>
      </c>
      <c r="C63" s="367" t="s">
        <v>1978</v>
      </c>
    </row>
    <row r="64" spans="1:3" ht="12.75">
      <c r="A64" s="284">
        <v>10309031</v>
      </c>
      <c r="B64" s="272" t="s">
        <v>2377</v>
      </c>
      <c r="C64" s="367" t="s">
        <v>1978</v>
      </c>
    </row>
    <row r="65" spans="1:3" ht="12.75">
      <c r="A65" s="284">
        <v>10309032</v>
      </c>
      <c r="B65" s="272" t="s">
        <v>2378</v>
      </c>
      <c r="C65" s="367" t="s">
        <v>1978</v>
      </c>
    </row>
    <row r="66" spans="1:3" ht="12.75">
      <c r="A66" s="284">
        <v>10325776</v>
      </c>
      <c r="B66" s="272" t="s">
        <v>2379</v>
      </c>
      <c r="C66" s="367" t="s">
        <v>1978</v>
      </c>
    </row>
    <row r="67" spans="1:3" ht="12.75">
      <c r="A67" s="284">
        <v>10309501</v>
      </c>
      <c r="B67" s="272" t="s">
        <v>2380</v>
      </c>
      <c r="C67" s="367" t="s">
        <v>1978</v>
      </c>
    </row>
    <row r="68" spans="1:3" ht="12.75">
      <c r="A68" s="284">
        <v>10341128</v>
      </c>
      <c r="B68" s="272" t="s">
        <v>2381</v>
      </c>
      <c r="C68" s="367" t="s">
        <v>1977</v>
      </c>
    </row>
    <row r="69" spans="1:3" ht="12.75">
      <c r="A69" s="314">
        <v>10309502</v>
      </c>
      <c r="B69" s="272" t="s">
        <v>2382</v>
      </c>
      <c r="C69" s="367" t="s">
        <v>1978</v>
      </c>
    </row>
    <row r="70" spans="1:3" ht="12.75">
      <c r="A70" s="284">
        <v>10311891</v>
      </c>
      <c r="B70" s="272" t="s">
        <v>2383</v>
      </c>
      <c r="C70" s="367" t="s">
        <v>1978</v>
      </c>
    </row>
    <row r="71" spans="1:3" ht="12.75">
      <c r="A71" s="284">
        <v>10311896</v>
      </c>
      <c r="B71" s="272" t="s">
        <v>2384</v>
      </c>
      <c r="C71" s="367" t="s">
        <v>1978</v>
      </c>
    </row>
    <row r="72" spans="1:3" ht="12.75">
      <c r="A72" s="284">
        <v>10361942</v>
      </c>
      <c r="B72" s="272" t="s">
        <v>2385</v>
      </c>
      <c r="C72" s="367" t="s">
        <v>1977</v>
      </c>
    </row>
    <row r="73" spans="1:3" ht="12.75">
      <c r="A73" s="284">
        <v>10312850</v>
      </c>
      <c r="B73" s="272" t="s">
        <v>2386</v>
      </c>
      <c r="C73" s="367" t="s">
        <v>1978</v>
      </c>
    </row>
    <row r="74" spans="1:3" ht="12.75">
      <c r="A74" s="284">
        <v>10309506</v>
      </c>
      <c r="B74" s="272" t="s">
        <v>2387</v>
      </c>
      <c r="C74" s="367" t="s">
        <v>1978</v>
      </c>
    </row>
    <row r="75" spans="1:3" ht="12.75">
      <c r="A75" s="284">
        <v>10318197</v>
      </c>
      <c r="B75" s="272" t="s">
        <v>2388</v>
      </c>
      <c r="C75" s="367" t="s">
        <v>1978</v>
      </c>
    </row>
    <row r="76" spans="1:3" ht="12.75">
      <c r="A76" s="284">
        <v>10318197</v>
      </c>
      <c r="B76" s="272" t="s">
        <v>361</v>
      </c>
      <c r="C76" s="367" t="s">
        <v>1978</v>
      </c>
    </row>
    <row r="77" spans="1:3" ht="12.75">
      <c r="A77" s="284">
        <v>10361939</v>
      </c>
      <c r="B77" s="272" t="s">
        <v>2389</v>
      </c>
      <c r="C77" s="367" t="s">
        <v>1977</v>
      </c>
    </row>
    <row r="78" spans="1:3" ht="12.75">
      <c r="A78" s="284" t="s">
        <v>362</v>
      </c>
      <c r="B78" s="272" t="s">
        <v>2390</v>
      </c>
      <c r="C78" s="367" t="s">
        <v>1977</v>
      </c>
    </row>
    <row r="79" spans="1:3" ht="12.75">
      <c r="A79" s="284">
        <v>10283129</v>
      </c>
      <c r="B79" s="272" t="s">
        <v>2391</v>
      </c>
      <c r="C79" s="367" t="s">
        <v>1978</v>
      </c>
    </row>
    <row r="80" spans="1:3" ht="12.75">
      <c r="A80" s="284">
        <v>10318309</v>
      </c>
      <c r="B80" s="272" t="s">
        <v>2392</v>
      </c>
      <c r="C80" s="367" t="s">
        <v>1978</v>
      </c>
    </row>
    <row r="81" spans="1:3" ht="12.75">
      <c r="A81" s="284">
        <v>10318214</v>
      </c>
      <c r="B81" s="272" t="s">
        <v>2393</v>
      </c>
      <c r="C81" s="367" t="s">
        <v>1977</v>
      </c>
    </row>
    <row r="82" spans="1:3" ht="12.75">
      <c r="A82" s="284">
        <v>10311878</v>
      </c>
      <c r="B82" s="272" t="s">
        <v>363</v>
      </c>
      <c r="C82" s="367" t="s">
        <v>1978</v>
      </c>
    </row>
    <row r="83" spans="1:3" ht="12.75">
      <c r="A83" s="284">
        <v>10311878</v>
      </c>
      <c r="B83" s="272" t="s">
        <v>2394</v>
      </c>
      <c r="C83" s="367" t="s">
        <v>1978</v>
      </c>
    </row>
    <row r="84" spans="1:3" ht="12.75">
      <c r="A84" s="284">
        <v>10335885</v>
      </c>
      <c r="B84" s="272" t="s">
        <v>2395</v>
      </c>
      <c r="C84" s="367" t="s">
        <v>1978</v>
      </c>
    </row>
    <row r="85" spans="1:3" ht="12.75">
      <c r="A85" s="284">
        <v>10327382</v>
      </c>
      <c r="B85" s="272" t="s">
        <v>2396</v>
      </c>
      <c r="C85" s="367" t="s">
        <v>1977</v>
      </c>
    </row>
    <row r="86" spans="1:3" ht="12.75">
      <c r="A86" s="284" t="s">
        <v>2238</v>
      </c>
      <c r="B86" s="272" t="s">
        <v>2397</v>
      </c>
      <c r="C86" s="367" t="s">
        <v>1977</v>
      </c>
    </row>
    <row r="87" spans="1:3" ht="12.75">
      <c r="A87" s="284">
        <v>10326448</v>
      </c>
      <c r="B87" s="272" t="s">
        <v>2398</v>
      </c>
      <c r="C87" s="367" t="s">
        <v>1977</v>
      </c>
    </row>
    <row r="88" spans="1:3" ht="12.75">
      <c r="A88" s="284">
        <v>10318218</v>
      </c>
      <c r="B88" s="272" t="s">
        <v>2399</v>
      </c>
      <c r="C88" s="367" t="s">
        <v>1978</v>
      </c>
    </row>
    <row r="89" spans="1:3" ht="12.75">
      <c r="A89" s="284">
        <v>10335892</v>
      </c>
      <c r="B89" s="272" t="s">
        <v>2293</v>
      </c>
      <c r="C89" s="367" t="s">
        <v>1978</v>
      </c>
    </row>
    <row r="90" spans="1:3" ht="12.75">
      <c r="A90" s="284">
        <v>10335892</v>
      </c>
      <c r="B90" s="272" t="s">
        <v>2400</v>
      </c>
      <c r="C90" s="367" t="s">
        <v>1978</v>
      </c>
    </row>
    <row r="91" spans="1:3" ht="12.75">
      <c r="A91" s="284">
        <v>10309051</v>
      </c>
      <c r="B91" s="272" t="s">
        <v>2401</v>
      </c>
      <c r="C91" s="367" t="s">
        <v>1978</v>
      </c>
    </row>
    <row r="92" spans="1:3" ht="12.75">
      <c r="A92" s="284">
        <v>10377509</v>
      </c>
      <c r="B92" s="272" t="s">
        <v>2402</v>
      </c>
      <c r="C92" s="367" t="s">
        <v>1977</v>
      </c>
    </row>
    <row r="93" spans="1:3" ht="12.75">
      <c r="A93" s="289"/>
      <c r="B93" s="263"/>
      <c r="C93" s="349"/>
    </row>
    <row r="94" spans="1:3" ht="12.75">
      <c r="A94" s="273"/>
      <c r="B94" s="285" t="s">
        <v>443</v>
      </c>
      <c r="C94" s="388"/>
    </row>
    <row r="95" spans="1:3" ht="12.75">
      <c r="A95" s="284">
        <v>10378761</v>
      </c>
      <c r="B95" s="272" t="s">
        <v>2414</v>
      </c>
      <c r="C95" s="367" t="s">
        <v>1977</v>
      </c>
    </row>
    <row r="96" spans="1:3" ht="12.75">
      <c r="A96" s="284">
        <v>10378766</v>
      </c>
      <c r="B96" s="272" t="s">
        <v>2415</v>
      </c>
      <c r="C96" s="367" t="s">
        <v>1977</v>
      </c>
    </row>
    <row r="97" spans="1:3" ht="12.75">
      <c r="A97" s="284">
        <v>10378735</v>
      </c>
      <c r="B97" s="272" t="s">
        <v>2416</v>
      </c>
      <c r="C97" s="367" t="s">
        <v>1977</v>
      </c>
    </row>
    <row r="98" spans="1:3" ht="12.75">
      <c r="A98" s="284">
        <v>10378762</v>
      </c>
      <c r="B98" s="272" t="s">
        <v>2417</v>
      </c>
      <c r="C98" s="367" t="s">
        <v>1977</v>
      </c>
    </row>
    <row r="99" spans="1:3" ht="12.75">
      <c r="A99" s="284">
        <v>10378765</v>
      </c>
      <c r="B99" s="272" t="s">
        <v>2418</v>
      </c>
      <c r="C99" s="367" t="s">
        <v>1977</v>
      </c>
    </row>
    <row r="100" spans="1:3" ht="12.75">
      <c r="A100" s="284">
        <v>10378764</v>
      </c>
      <c r="B100" s="272" t="s">
        <v>2419</v>
      </c>
      <c r="C100" s="367" t="s">
        <v>1977</v>
      </c>
    </row>
    <row r="101" spans="1:3" ht="12.75">
      <c r="A101" s="284">
        <v>10378758</v>
      </c>
      <c r="B101" s="272" t="s">
        <v>2420</v>
      </c>
      <c r="C101" s="367" t="s">
        <v>1977</v>
      </c>
    </row>
    <row r="102" spans="1:3" ht="12.75">
      <c r="A102" s="284">
        <v>10378759</v>
      </c>
      <c r="B102" s="272" t="s">
        <v>2421</v>
      </c>
      <c r="C102" s="367" t="s">
        <v>1977</v>
      </c>
    </row>
    <row r="103" spans="1:3" ht="12.75">
      <c r="A103" s="284">
        <v>10378760</v>
      </c>
      <c r="B103" s="272" t="s">
        <v>2422</v>
      </c>
      <c r="C103" s="367" t="s">
        <v>1977</v>
      </c>
    </row>
    <row r="104" spans="1:3" ht="12.75">
      <c r="A104" s="284">
        <v>10378763</v>
      </c>
      <c r="B104" s="272" t="s">
        <v>2423</v>
      </c>
      <c r="C104" s="367" t="s">
        <v>1977</v>
      </c>
    </row>
    <row r="105" spans="1:3" ht="12.75">
      <c r="A105" s="289"/>
      <c r="B105" s="263"/>
      <c r="C105" s="349"/>
    </row>
    <row r="106" spans="1:3" ht="12.75">
      <c r="A106" s="273"/>
      <c r="B106" s="285" t="s">
        <v>2294</v>
      </c>
      <c r="C106" s="388"/>
    </row>
    <row r="107" spans="1:3" ht="12.75">
      <c r="A107" s="284">
        <v>10445406</v>
      </c>
      <c r="B107" s="272" t="s">
        <v>2295</v>
      </c>
      <c r="C107" s="367" t="s">
        <v>1977</v>
      </c>
    </row>
    <row r="108" spans="1:3" ht="12.75">
      <c r="A108" s="284">
        <v>10445407</v>
      </c>
      <c r="B108" s="272" t="s">
        <v>2296</v>
      </c>
      <c r="C108" s="367" t="s">
        <v>1977</v>
      </c>
    </row>
    <row r="109" spans="1:3" ht="12.75">
      <c r="A109" s="284">
        <v>10445408</v>
      </c>
      <c r="B109" s="272" t="s">
        <v>2297</v>
      </c>
      <c r="C109" s="367" t="s">
        <v>1977</v>
      </c>
    </row>
    <row r="110" spans="1:3" ht="12.75">
      <c r="A110" s="284">
        <v>10445409</v>
      </c>
      <c r="B110" s="272" t="s">
        <v>2298</v>
      </c>
      <c r="C110" s="367" t="s">
        <v>1977</v>
      </c>
    </row>
    <row r="111" spans="1:3" ht="12.75">
      <c r="A111" s="284">
        <v>10445410</v>
      </c>
      <c r="B111" s="272" t="s">
        <v>2299</v>
      </c>
      <c r="C111" s="367" t="s">
        <v>1977</v>
      </c>
    </row>
    <row r="112" spans="1:3" ht="12.75">
      <c r="A112" s="284">
        <v>10445411</v>
      </c>
      <c r="B112" s="272" t="s">
        <v>2300</v>
      </c>
      <c r="C112" s="367" t="s">
        <v>1977</v>
      </c>
    </row>
    <row r="113" spans="1:3" ht="12.75">
      <c r="A113" s="284">
        <v>10445480</v>
      </c>
      <c r="B113" s="272" t="s">
        <v>2301</v>
      </c>
      <c r="C113" s="367" t="s">
        <v>1977</v>
      </c>
    </row>
    <row r="114" spans="1:3" ht="12.75">
      <c r="A114" s="284">
        <v>10445481</v>
      </c>
      <c r="B114" s="272" t="s">
        <v>2302</v>
      </c>
      <c r="C114" s="367" t="s">
        <v>1977</v>
      </c>
    </row>
    <row r="115" spans="1:3" ht="12.75">
      <c r="A115" s="284">
        <v>10445482</v>
      </c>
      <c r="B115" s="272" t="s">
        <v>2303</v>
      </c>
      <c r="C115" s="367" t="s">
        <v>1977</v>
      </c>
    </row>
    <row r="116" spans="1:3" ht="12.75">
      <c r="A116" s="284">
        <v>10445483</v>
      </c>
      <c r="B116" s="272" t="s">
        <v>2304</v>
      </c>
      <c r="C116" s="367" t="s">
        <v>1977</v>
      </c>
    </row>
    <row r="117" spans="1:3" ht="12.75">
      <c r="A117" s="289"/>
      <c r="B117" s="263"/>
      <c r="C117" s="349"/>
    </row>
    <row r="118" spans="1:3" ht="12.75">
      <c r="A118" s="273"/>
      <c r="B118" s="285" t="s">
        <v>2305</v>
      </c>
      <c r="C118" s="388"/>
    </row>
    <row r="119" spans="1:3" ht="12.75">
      <c r="A119" s="284">
        <v>10311898</v>
      </c>
      <c r="B119" s="272" t="s">
        <v>364</v>
      </c>
      <c r="C119" s="367" t="s">
        <v>1977</v>
      </c>
    </row>
    <row r="120" spans="1:3" ht="12.75">
      <c r="A120" s="284">
        <v>10711842</v>
      </c>
      <c r="B120" s="272" t="s">
        <v>2319</v>
      </c>
      <c r="C120" s="367" t="s">
        <v>1977</v>
      </c>
    </row>
    <row r="121" spans="1:3" ht="12.75">
      <c r="A121" s="284">
        <v>10376487</v>
      </c>
      <c r="B121" s="272" t="s">
        <v>365</v>
      </c>
      <c r="C121" s="367" t="s">
        <v>1977</v>
      </c>
    </row>
    <row r="122" spans="1:3" ht="12.75">
      <c r="A122" s="284">
        <v>10376770</v>
      </c>
      <c r="B122" s="272" t="s">
        <v>2261</v>
      </c>
      <c r="C122" s="367" t="s">
        <v>1977</v>
      </c>
    </row>
    <row r="123" spans="1:3" ht="12.75">
      <c r="A123" s="284">
        <v>10376771</v>
      </c>
      <c r="B123" s="272" t="s">
        <v>366</v>
      </c>
      <c r="C123" s="367" t="s">
        <v>1978</v>
      </c>
    </row>
    <row r="124" spans="1:3" ht="12.75">
      <c r="A124" s="284">
        <v>10491408</v>
      </c>
      <c r="B124" s="272" t="s">
        <v>367</v>
      </c>
      <c r="C124" s="367" t="s">
        <v>1978</v>
      </c>
    </row>
    <row r="125" spans="1:3" ht="12.75">
      <c r="A125" s="284">
        <v>10311918</v>
      </c>
      <c r="B125" s="272" t="s">
        <v>368</v>
      </c>
      <c r="C125" s="367" t="s">
        <v>1978</v>
      </c>
    </row>
    <row r="126" spans="1:3" ht="12.75">
      <c r="A126" s="284">
        <v>10285684</v>
      </c>
      <c r="B126" s="272" t="s">
        <v>2316</v>
      </c>
      <c r="C126" s="367" t="s">
        <v>2317</v>
      </c>
    </row>
    <row r="127" spans="1:3" ht="12.75">
      <c r="A127" s="284">
        <v>10311929</v>
      </c>
      <c r="B127" s="272" t="s">
        <v>2318</v>
      </c>
      <c r="C127" s="367" t="s">
        <v>1978</v>
      </c>
    </row>
    <row r="128" spans="1:3" ht="12.75">
      <c r="A128" s="284">
        <v>10285017</v>
      </c>
      <c r="B128" s="272" t="s">
        <v>2306</v>
      </c>
      <c r="C128" s="367" t="s">
        <v>1977</v>
      </c>
    </row>
    <row r="129" spans="1:3" ht="12.75">
      <c r="A129" s="284">
        <v>10337470</v>
      </c>
      <c r="B129" s="272" t="s">
        <v>369</v>
      </c>
      <c r="C129" s="367" t="s">
        <v>1978</v>
      </c>
    </row>
    <row r="130" spans="1:3" ht="12.75">
      <c r="A130" s="284">
        <v>10285682</v>
      </c>
      <c r="B130" s="272" t="s">
        <v>2307</v>
      </c>
      <c r="C130" s="367" t="s">
        <v>1977</v>
      </c>
    </row>
    <row r="131" spans="1:3" ht="12.75">
      <c r="A131" s="284">
        <v>10311930</v>
      </c>
      <c r="B131" s="272" t="s">
        <v>370</v>
      </c>
      <c r="C131" s="367" t="s">
        <v>1978</v>
      </c>
    </row>
    <row r="132" spans="1:3" ht="12.75">
      <c r="A132" s="284">
        <v>10337471</v>
      </c>
      <c r="B132" s="272" t="s">
        <v>371</v>
      </c>
      <c r="C132" s="367" t="s">
        <v>1978</v>
      </c>
    </row>
    <row r="133" spans="1:3" ht="12.75">
      <c r="A133" s="284">
        <v>10313256</v>
      </c>
      <c r="B133" s="272" t="s">
        <v>372</v>
      </c>
      <c r="C133" s="367" t="s">
        <v>1978</v>
      </c>
    </row>
    <row r="134" spans="1:3" ht="12.75">
      <c r="A134" s="284">
        <v>10312279</v>
      </c>
      <c r="B134" s="272" t="s">
        <v>2308</v>
      </c>
      <c r="C134" s="367" t="s">
        <v>1978</v>
      </c>
    </row>
    <row r="135" spans="1:3" ht="12.75">
      <c r="A135" s="284">
        <v>10311926</v>
      </c>
      <c r="B135" s="272" t="s">
        <v>373</v>
      </c>
      <c r="C135" s="367" t="s">
        <v>1978</v>
      </c>
    </row>
    <row r="136" spans="1:3" ht="12.75">
      <c r="A136" s="284">
        <v>10309217</v>
      </c>
      <c r="B136" s="272" t="s">
        <v>1768</v>
      </c>
      <c r="C136" s="367" t="s">
        <v>1977</v>
      </c>
    </row>
    <row r="137" spans="1:3" ht="12.75">
      <c r="A137" s="284">
        <v>10376770</v>
      </c>
      <c r="B137" s="366" t="s">
        <v>2239</v>
      </c>
      <c r="C137" s="367" t="s">
        <v>1977</v>
      </c>
    </row>
    <row r="138" spans="1:3" ht="12.75">
      <c r="A138" s="284">
        <v>10283015</v>
      </c>
      <c r="B138" s="366" t="s">
        <v>2240</v>
      </c>
      <c r="C138" s="367" t="s">
        <v>1977</v>
      </c>
    </row>
    <row r="139" spans="1:3" ht="12.75">
      <c r="A139" s="284">
        <v>10283016</v>
      </c>
      <c r="B139" s="366" t="s">
        <v>2241</v>
      </c>
      <c r="C139" s="367" t="s">
        <v>1977</v>
      </c>
    </row>
    <row r="140" spans="1:3" ht="12.75">
      <c r="A140" s="284">
        <v>10283017</v>
      </c>
      <c r="B140" s="366" t="s">
        <v>2242</v>
      </c>
      <c r="C140" s="367" t="s">
        <v>1977</v>
      </c>
    </row>
    <row r="141" spans="1:3" ht="12.75">
      <c r="A141" s="284">
        <v>10283018</v>
      </c>
      <c r="B141" s="366" t="s">
        <v>2243</v>
      </c>
      <c r="C141" s="367" t="s">
        <v>1977</v>
      </c>
    </row>
    <row r="142" spans="1:3" ht="12.75">
      <c r="A142" s="284">
        <v>10283019</v>
      </c>
      <c r="B142" s="366" t="s">
        <v>2244</v>
      </c>
      <c r="C142" s="367" t="s">
        <v>1977</v>
      </c>
    </row>
    <row r="143" spans="1:3" ht="12.75">
      <c r="A143" s="284">
        <v>10326423</v>
      </c>
      <c r="B143" s="272" t="s">
        <v>1769</v>
      </c>
      <c r="C143" s="367" t="s">
        <v>1977</v>
      </c>
    </row>
    <row r="144" spans="1:3" ht="12.75">
      <c r="A144" s="289"/>
      <c r="B144" s="263"/>
      <c r="C144" s="349"/>
    </row>
    <row r="145" spans="1:3" ht="12.75">
      <c r="A145" s="273"/>
      <c r="B145" s="285" t="s">
        <v>2555</v>
      </c>
      <c r="C145" s="388"/>
    </row>
    <row r="146" spans="1:3" ht="12.75">
      <c r="A146" s="356">
        <v>10338722</v>
      </c>
      <c r="B146" s="272" t="s">
        <v>458</v>
      </c>
      <c r="C146" s="372" t="s">
        <v>1978</v>
      </c>
    </row>
    <row r="147" spans="1:3" ht="12.75">
      <c r="A147" s="356">
        <v>10332619</v>
      </c>
      <c r="B147" s="272" t="s">
        <v>459</v>
      </c>
      <c r="C147" s="372" t="s">
        <v>1978</v>
      </c>
    </row>
    <row r="148" spans="1:3" ht="12.75">
      <c r="A148" s="356">
        <v>10285565</v>
      </c>
      <c r="B148" s="272" t="s">
        <v>2250</v>
      </c>
      <c r="C148" s="372" t="s">
        <v>1977</v>
      </c>
    </row>
    <row r="149" spans="1:3" ht="12.75">
      <c r="A149" s="356">
        <v>10282722</v>
      </c>
      <c r="B149" s="272" t="s">
        <v>460</v>
      </c>
      <c r="C149" s="372" t="s">
        <v>1978</v>
      </c>
    </row>
    <row r="150" spans="1:3" ht="12.75">
      <c r="A150" s="356">
        <v>10282723</v>
      </c>
      <c r="B150" s="272" t="s">
        <v>461</v>
      </c>
      <c r="C150" s="372" t="s">
        <v>1978</v>
      </c>
    </row>
    <row r="151" spans="1:3" ht="12.75">
      <c r="A151" s="356">
        <v>10328005</v>
      </c>
      <c r="B151" s="272" t="s">
        <v>462</v>
      </c>
      <c r="C151" s="372" t="s">
        <v>1978</v>
      </c>
    </row>
    <row r="152" spans="1:3" ht="12.75">
      <c r="A152" s="410">
        <v>10330356</v>
      </c>
      <c r="B152" s="313" t="s">
        <v>463</v>
      </c>
      <c r="C152" s="372" t="s">
        <v>1978</v>
      </c>
    </row>
    <row r="153" spans="1:3" ht="12.75">
      <c r="A153" s="271">
        <v>10311921</v>
      </c>
      <c r="B153" s="412" t="s">
        <v>2550</v>
      </c>
      <c r="C153" s="372" t="s">
        <v>1978</v>
      </c>
    </row>
    <row r="154" spans="1:3" ht="12.75">
      <c r="A154" s="271">
        <v>10311922</v>
      </c>
      <c r="B154" s="412" t="s">
        <v>2551</v>
      </c>
      <c r="C154" s="372" t="s">
        <v>1978</v>
      </c>
    </row>
    <row r="155" spans="1:3" ht="12.75">
      <c r="A155" s="271">
        <v>10311923</v>
      </c>
      <c r="B155" s="412" t="s">
        <v>2552</v>
      </c>
      <c r="C155" s="372" t="s">
        <v>1978</v>
      </c>
    </row>
    <row r="156" spans="1:3" ht="12.75">
      <c r="A156" s="356">
        <v>10470794</v>
      </c>
      <c r="B156" s="272" t="s">
        <v>465</v>
      </c>
      <c r="C156" s="372" t="s">
        <v>1977</v>
      </c>
    </row>
    <row r="157" spans="1:3" ht="12.75">
      <c r="A157" s="356">
        <v>10990133</v>
      </c>
      <c r="B157" s="272" t="s">
        <v>466</v>
      </c>
      <c r="C157" s="372" t="s">
        <v>1977</v>
      </c>
    </row>
    <row r="158" spans="1:3" ht="12.75">
      <c r="A158" s="356">
        <v>10470793</v>
      </c>
      <c r="B158" s="272" t="s">
        <v>467</v>
      </c>
      <c r="C158" s="372" t="s">
        <v>1977</v>
      </c>
    </row>
    <row r="159" spans="1:3" ht="12.75">
      <c r="A159" s="356">
        <v>10282721</v>
      </c>
      <c r="B159" s="272" t="s">
        <v>468</v>
      </c>
      <c r="C159" s="372" t="s">
        <v>1977</v>
      </c>
    </row>
    <row r="160" spans="1:3" ht="12.75">
      <c r="A160" s="356">
        <v>10710177</v>
      </c>
      <c r="B160" s="272" t="s">
        <v>469</v>
      </c>
      <c r="C160" s="372" t="s">
        <v>1977</v>
      </c>
    </row>
    <row r="161" spans="1:3" ht="12.75">
      <c r="A161" s="356">
        <v>10710178</v>
      </c>
      <c r="B161" s="272" t="s">
        <v>470</v>
      </c>
      <c r="C161" s="372" t="s">
        <v>1977</v>
      </c>
    </row>
    <row r="162" spans="1:3" ht="12.75">
      <c r="A162" s="356">
        <v>10284683</v>
      </c>
      <c r="B162" s="272" t="s">
        <v>474</v>
      </c>
      <c r="C162" s="372" t="s">
        <v>1977</v>
      </c>
    </row>
    <row r="163" spans="1:3" ht="12.75">
      <c r="A163" s="356">
        <v>10284684</v>
      </c>
      <c r="B163" s="272" t="s">
        <v>475</v>
      </c>
      <c r="C163" s="372" t="s">
        <v>1977</v>
      </c>
    </row>
    <row r="164" spans="1:3" ht="12.75">
      <c r="A164" s="356">
        <v>10990280</v>
      </c>
      <c r="B164" s="272" t="s">
        <v>476</v>
      </c>
      <c r="C164" s="372" t="s">
        <v>1977</v>
      </c>
    </row>
    <row r="165" spans="1:3" ht="12.75">
      <c r="A165" s="356">
        <v>10990281</v>
      </c>
      <c r="B165" s="272" t="s">
        <v>477</v>
      </c>
      <c r="C165" s="372" t="s">
        <v>1977</v>
      </c>
    </row>
    <row r="166" spans="1:3" ht="12.75">
      <c r="A166" s="356">
        <v>10311161</v>
      </c>
      <c r="B166" s="272" t="s">
        <v>481</v>
      </c>
      <c r="C166" s="372" t="s">
        <v>1978</v>
      </c>
    </row>
    <row r="167" spans="1:3" ht="12.75">
      <c r="A167" s="356" t="s">
        <v>482</v>
      </c>
      <c r="B167" s="272" t="s">
        <v>483</v>
      </c>
      <c r="C167" s="372" t="s">
        <v>1977</v>
      </c>
    </row>
    <row r="168" spans="1:3" ht="12.75">
      <c r="A168" s="356" t="s">
        <v>484</v>
      </c>
      <c r="B168" s="272" t="s">
        <v>485</v>
      </c>
      <c r="C168" s="372" t="s">
        <v>1977</v>
      </c>
    </row>
    <row r="169" spans="1:3" ht="12.75">
      <c r="A169" s="356">
        <v>10311161</v>
      </c>
      <c r="B169" s="272" t="s">
        <v>486</v>
      </c>
      <c r="C169" s="372" t="s">
        <v>1978</v>
      </c>
    </row>
    <row r="170" spans="1:3" ht="12.75">
      <c r="A170" s="289"/>
      <c r="B170" s="263"/>
      <c r="C170" s="349"/>
    </row>
    <row r="171" spans="1:3" ht="12.75">
      <c r="A171" s="273"/>
      <c r="B171" s="285" t="s">
        <v>1770</v>
      </c>
      <c r="C171" s="388"/>
    </row>
    <row r="172" spans="1:3" ht="12.75">
      <c r="A172" s="312">
        <v>10311853</v>
      </c>
      <c r="B172" s="313" t="s">
        <v>1771</v>
      </c>
      <c r="C172" s="351" t="s">
        <v>1978</v>
      </c>
    </row>
    <row r="173" spans="1:3" ht="12.75">
      <c r="A173" s="284">
        <v>10311854</v>
      </c>
      <c r="B173" s="272" t="s">
        <v>1772</v>
      </c>
      <c r="C173" s="367" t="s">
        <v>1978</v>
      </c>
    </row>
    <row r="174" spans="1:3" ht="12.75">
      <c r="A174" s="309">
        <v>10311855</v>
      </c>
      <c r="B174" s="310" t="s">
        <v>1773</v>
      </c>
      <c r="C174" s="352" t="s">
        <v>1978</v>
      </c>
    </row>
    <row r="175" spans="1:3" ht="12.75">
      <c r="A175" s="284">
        <v>10311856</v>
      </c>
      <c r="B175" s="272" t="s">
        <v>1774</v>
      </c>
      <c r="C175" s="367" t="s">
        <v>1978</v>
      </c>
    </row>
    <row r="176" spans="1:3" ht="12.75">
      <c r="A176" s="284">
        <v>10311857</v>
      </c>
      <c r="B176" s="272" t="s">
        <v>1775</v>
      </c>
      <c r="C176" s="367" t="s">
        <v>1978</v>
      </c>
    </row>
    <row r="177" spans="1:3" ht="12.75">
      <c r="A177" s="284">
        <v>10311858</v>
      </c>
      <c r="B177" s="272" t="s">
        <v>1776</v>
      </c>
      <c r="C177" s="367" t="s">
        <v>1978</v>
      </c>
    </row>
    <row r="178" spans="1:3" ht="12.75">
      <c r="A178" s="284">
        <v>10320912</v>
      </c>
      <c r="B178" s="272" t="s">
        <v>1777</v>
      </c>
      <c r="C178" s="367" t="s">
        <v>1978</v>
      </c>
    </row>
    <row r="179" spans="1:3" ht="12.75">
      <c r="A179" s="284">
        <v>10286032</v>
      </c>
      <c r="B179" s="272" t="s">
        <v>2183</v>
      </c>
      <c r="C179" s="367" t="s">
        <v>1978</v>
      </c>
    </row>
    <row r="180" spans="1:3" ht="12.75">
      <c r="A180" s="284">
        <v>10311849</v>
      </c>
      <c r="B180" s="272" t="s">
        <v>1778</v>
      </c>
      <c r="C180" s="367" t="s">
        <v>1978</v>
      </c>
    </row>
    <row r="181" spans="1:3" ht="12.75">
      <c r="A181" s="284">
        <v>10311851</v>
      </c>
      <c r="B181" s="272" t="s">
        <v>1779</v>
      </c>
      <c r="C181" s="367" t="s">
        <v>1978</v>
      </c>
    </row>
    <row r="182" spans="1:3" ht="12.75">
      <c r="A182" s="284">
        <v>10311903</v>
      </c>
      <c r="B182" s="272" t="s">
        <v>1780</v>
      </c>
      <c r="C182" s="367" t="s">
        <v>1978</v>
      </c>
    </row>
    <row r="183" spans="1:3" ht="12.75">
      <c r="A183" s="284">
        <v>10311904</v>
      </c>
      <c r="B183" s="272" t="s">
        <v>1781</v>
      </c>
      <c r="C183" s="367" t="s">
        <v>1978</v>
      </c>
    </row>
    <row r="184" spans="1:3" ht="12.75">
      <c r="A184" s="284">
        <v>10309439</v>
      </c>
      <c r="B184" s="272" t="s">
        <v>1782</v>
      </c>
      <c r="C184" s="367" t="s">
        <v>1978</v>
      </c>
    </row>
    <row r="185" spans="1:3" ht="12.75">
      <c r="A185" s="284">
        <v>10309440</v>
      </c>
      <c r="B185" s="272" t="s">
        <v>1783</v>
      </c>
      <c r="C185" s="367" t="s">
        <v>1978</v>
      </c>
    </row>
    <row r="186" spans="1:3" ht="12.75">
      <c r="A186" s="284">
        <v>10309441</v>
      </c>
      <c r="B186" s="272" t="s">
        <v>1784</v>
      </c>
      <c r="C186" s="367" t="s">
        <v>1978</v>
      </c>
    </row>
    <row r="187" spans="1:3" ht="12.75">
      <c r="A187" s="284">
        <v>10309457</v>
      </c>
      <c r="B187" s="272" t="s">
        <v>1785</v>
      </c>
      <c r="C187" s="367" t="s">
        <v>1978</v>
      </c>
    </row>
    <row r="188" spans="1:3" ht="12.75">
      <c r="A188" s="284">
        <v>10309456</v>
      </c>
      <c r="B188" s="272" t="s">
        <v>1786</v>
      </c>
      <c r="C188" s="367" t="s">
        <v>1978</v>
      </c>
    </row>
    <row r="189" spans="1:3" ht="12.75">
      <c r="A189" s="284">
        <v>10309448</v>
      </c>
      <c r="B189" s="272" t="s">
        <v>1787</v>
      </c>
      <c r="C189" s="367" t="s">
        <v>1978</v>
      </c>
    </row>
    <row r="190" spans="1:3" ht="12.75">
      <c r="A190" s="284">
        <v>10309450</v>
      </c>
      <c r="B190" s="272" t="s">
        <v>1788</v>
      </c>
      <c r="C190" s="367" t="s">
        <v>1978</v>
      </c>
    </row>
    <row r="191" spans="1:3" ht="12.75">
      <c r="A191" s="284">
        <v>10327496</v>
      </c>
      <c r="B191" s="272" t="s">
        <v>2325</v>
      </c>
      <c r="C191" s="367" t="s">
        <v>1978</v>
      </c>
    </row>
    <row r="192" spans="1:3" ht="12.75">
      <c r="A192" s="289"/>
      <c r="B192" s="263"/>
      <c r="C192" s="349"/>
    </row>
    <row r="193" spans="1:3" ht="12.75">
      <c r="A193" s="273"/>
      <c r="B193" s="285" t="s">
        <v>2245</v>
      </c>
      <c r="C193" s="388"/>
    </row>
    <row r="194" spans="1:3" ht="12.75">
      <c r="A194" s="284">
        <v>10309465</v>
      </c>
      <c r="B194" s="272" t="s">
        <v>1789</v>
      </c>
      <c r="C194" s="350" t="s">
        <v>1978</v>
      </c>
    </row>
    <row r="195" spans="1:3" ht="12.75">
      <c r="A195" s="309">
        <v>10309721</v>
      </c>
      <c r="B195" s="385" t="s">
        <v>1790</v>
      </c>
      <c r="C195" s="387" t="s">
        <v>1978</v>
      </c>
    </row>
    <row r="196" spans="1:3" ht="12.75">
      <c r="A196" s="384">
        <v>10316975</v>
      </c>
      <c r="B196" s="272" t="s">
        <v>2428</v>
      </c>
      <c r="C196" s="387" t="s">
        <v>1978</v>
      </c>
    </row>
    <row r="197" spans="1:3" ht="12.75">
      <c r="A197" s="384">
        <v>10723030</v>
      </c>
      <c r="B197" s="272" t="s">
        <v>2426</v>
      </c>
      <c r="C197" s="387" t="s">
        <v>1978</v>
      </c>
    </row>
    <row r="198" spans="1:3" ht="12.75">
      <c r="A198" s="384">
        <v>10719152</v>
      </c>
      <c r="B198" s="272" t="s">
        <v>2427</v>
      </c>
      <c r="C198" s="387" t="s">
        <v>1978</v>
      </c>
    </row>
    <row r="199" spans="1:3" ht="12.75">
      <c r="A199" s="289"/>
      <c r="B199" s="263"/>
      <c r="C199" s="349"/>
    </row>
    <row r="200" spans="1:3" ht="12.75">
      <c r="A200" s="273"/>
      <c r="B200" s="285" t="s">
        <v>2246</v>
      </c>
      <c r="C200" s="388"/>
    </row>
    <row r="201" spans="1:3" ht="12.75">
      <c r="A201" s="284">
        <v>10309465</v>
      </c>
      <c r="B201" s="272" t="s">
        <v>1789</v>
      </c>
      <c r="C201" s="350" t="s">
        <v>1978</v>
      </c>
    </row>
    <row r="202" spans="1:3" ht="12.75">
      <c r="A202" s="284">
        <v>10316975</v>
      </c>
      <c r="B202" s="272" t="s">
        <v>1791</v>
      </c>
      <c r="C202" s="350" t="s">
        <v>1978</v>
      </c>
    </row>
    <row r="203" spans="1:3" ht="12.75">
      <c r="A203" s="284">
        <v>10321822</v>
      </c>
      <c r="B203" s="272" t="s">
        <v>1792</v>
      </c>
      <c r="C203" s="350" t="s">
        <v>1978</v>
      </c>
    </row>
    <row r="204" spans="1:3" ht="12.75">
      <c r="A204" s="284">
        <v>10321772</v>
      </c>
      <c r="B204" s="272" t="s">
        <v>1793</v>
      </c>
      <c r="C204" s="350" t="s">
        <v>1978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7"/>
  <sheetViews>
    <sheetView topLeftCell="A220" workbookViewId="0">
      <selection activeCell="F1" activeCellId="3" sqref="C1:C1048576 D1:D1048576 E1:E1048576 F1:F1048576"/>
    </sheetView>
  </sheetViews>
  <sheetFormatPr baseColWidth="10" defaultRowHeight="12"/>
  <cols>
    <col min="2" max="2" width="92.42578125" customWidth="1"/>
  </cols>
  <sheetData>
    <row r="1" spans="1:3" ht="25.5">
      <c r="A1" s="360"/>
      <c r="B1" s="354"/>
      <c r="C1" s="331" t="s">
        <v>1929</v>
      </c>
    </row>
    <row r="2" spans="1:3" ht="12.75">
      <c r="A2" s="286"/>
      <c r="B2" s="335" t="s">
        <v>2556</v>
      </c>
      <c r="C2" s="276"/>
    </row>
    <row r="3" spans="1:3" ht="12.75">
      <c r="A3" s="284">
        <v>10444916</v>
      </c>
      <c r="B3" s="272" t="s">
        <v>1794</v>
      </c>
      <c r="C3" s="367" t="s">
        <v>1977</v>
      </c>
    </row>
    <row r="4" spans="1:3" ht="12.75">
      <c r="A4" s="284">
        <v>10444961</v>
      </c>
      <c r="B4" s="272" t="s">
        <v>1795</v>
      </c>
      <c r="C4" s="367" t="s">
        <v>1978</v>
      </c>
    </row>
    <row r="5" spans="1:3" ht="12.75">
      <c r="A5" s="284">
        <v>10464329</v>
      </c>
      <c r="B5" s="317" t="s">
        <v>1796</v>
      </c>
      <c r="C5" s="367" t="s">
        <v>1977</v>
      </c>
    </row>
    <row r="6" spans="1:3" ht="12.75">
      <c r="A6" s="284">
        <v>10444967</v>
      </c>
      <c r="B6" s="272" t="s">
        <v>1797</v>
      </c>
      <c r="C6" s="367" t="s">
        <v>1978</v>
      </c>
    </row>
    <row r="7" spans="1:3" ht="12.75">
      <c r="A7" s="284">
        <v>10444943</v>
      </c>
      <c r="B7" s="272" t="s">
        <v>1798</v>
      </c>
      <c r="C7" s="367" t="s">
        <v>1977</v>
      </c>
    </row>
    <row r="8" spans="1:3" ht="12.75">
      <c r="A8" s="284">
        <v>10444975</v>
      </c>
      <c r="B8" s="272" t="s">
        <v>1799</v>
      </c>
      <c r="C8" s="367" t="s">
        <v>1978</v>
      </c>
    </row>
    <row r="9" spans="1:3" ht="12.75">
      <c r="A9" s="284">
        <v>10313890</v>
      </c>
      <c r="B9" s="272" t="s">
        <v>2213</v>
      </c>
      <c r="C9" s="367" t="s">
        <v>1977</v>
      </c>
    </row>
    <row r="10" spans="1:3" ht="12.75">
      <c r="A10" s="284">
        <v>10475530</v>
      </c>
      <c r="B10" s="272" t="s">
        <v>2473</v>
      </c>
      <c r="C10" s="367" t="s">
        <v>2154</v>
      </c>
    </row>
    <row r="11" spans="1:3" ht="12.75">
      <c r="A11" s="284">
        <v>10444965</v>
      </c>
      <c r="B11" s="272" t="s">
        <v>1800</v>
      </c>
      <c r="C11" s="367" t="s">
        <v>1978</v>
      </c>
    </row>
    <row r="12" spans="1:3" ht="12.75">
      <c r="A12" s="284">
        <v>10711991</v>
      </c>
      <c r="B12" s="272" t="s">
        <v>2451</v>
      </c>
      <c r="C12" s="367" t="s">
        <v>1977</v>
      </c>
    </row>
    <row r="13" spans="1:3" ht="12.75">
      <c r="A13" s="284">
        <v>10317831</v>
      </c>
      <c r="B13" s="272" t="s">
        <v>2209</v>
      </c>
      <c r="C13" s="367" t="s">
        <v>1977</v>
      </c>
    </row>
    <row r="14" spans="1:3" ht="12.75">
      <c r="A14" s="284">
        <v>10445625</v>
      </c>
      <c r="B14" s="272" t="s">
        <v>2210</v>
      </c>
      <c r="C14" s="367" t="s">
        <v>1977</v>
      </c>
    </row>
    <row r="15" spans="1:3" ht="12.75">
      <c r="A15" s="284">
        <v>10445626</v>
      </c>
      <c r="B15" s="272" t="s">
        <v>2211</v>
      </c>
      <c r="C15" s="367" t="s">
        <v>1977</v>
      </c>
    </row>
    <row r="16" spans="1:3" ht="12.75">
      <c r="A16" s="284">
        <v>10444959</v>
      </c>
      <c r="B16" s="272" t="s">
        <v>1801</v>
      </c>
      <c r="C16" s="367" t="s">
        <v>1978</v>
      </c>
    </row>
    <row r="17" spans="1:3" ht="12.75">
      <c r="A17" s="284">
        <v>10444956</v>
      </c>
      <c r="B17" s="272" t="s">
        <v>1802</v>
      </c>
      <c r="C17" s="367" t="s">
        <v>1978</v>
      </c>
    </row>
    <row r="18" spans="1:3" ht="12.75">
      <c r="A18" s="284">
        <v>10444957</v>
      </c>
      <c r="B18" s="272" t="s">
        <v>1803</v>
      </c>
      <c r="C18" s="367" t="s">
        <v>1978</v>
      </c>
    </row>
    <row r="19" spans="1:3" ht="12.75">
      <c r="A19" s="284">
        <v>10444980</v>
      </c>
      <c r="B19" s="272" t="s">
        <v>1804</v>
      </c>
      <c r="C19" s="367" t="s">
        <v>1978</v>
      </c>
    </row>
    <row r="20" spans="1:3" ht="12.75">
      <c r="A20" s="284">
        <v>10444981</v>
      </c>
      <c r="B20" s="272" t="s">
        <v>1805</v>
      </c>
      <c r="C20" s="367" t="s">
        <v>1978</v>
      </c>
    </row>
    <row r="21" spans="1:3" ht="12.75">
      <c r="A21" s="284">
        <v>10444949</v>
      </c>
      <c r="B21" s="272" t="s">
        <v>1806</v>
      </c>
      <c r="C21" s="367" t="s">
        <v>1978</v>
      </c>
    </row>
    <row r="22" spans="1:3" ht="12.75">
      <c r="A22" s="284">
        <v>10444930</v>
      </c>
      <c r="B22" s="272" t="s">
        <v>1807</v>
      </c>
      <c r="C22" s="367" t="s">
        <v>1977</v>
      </c>
    </row>
    <row r="23" spans="1:3" ht="12.75">
      <c r="A23" s="284">
        <v>10285193</v>
      </c>
      <c r="B23" s="272" t="s">
        <v>1808</v>
      </c>
      <c r="C23" s="367" t="s">
        <v>1977</v>
      </c>
    </row>
    <row r="24" spans="1:3" ht="12.75">
      <c r="A24" s="284">
        <v>10444934</v>
      </c>
      <c r="B24" s="272" t="s">
        <v>1809</v>
      </c>
      <c r="C24" s="367" t="s">
        <v>1977</v>
      </c>
    </row>
    <row r="25" spans="1:3" ht="12.75">
      <c r="A25" s="284">
        <v>10464510</v>
      </c>
      <c r="B25" s="272" t="s">
        <v>1810</v>
      </c>
      <c r="C25" s="367" t="s">
        <v>1978</v>
      </c>
    </row>
    <row r="26" spans="1:3" ht="12.75">
      <c r="A26" s="284">
        <v>10444891</v>
      </c>
      <c r="B26" s="272" t="s">
        <v>1811</v>
      </c>
      <c r="C26" s="367" t="s">
        <v>1978</v>
      </c>
    </row>
    <row r="27" spans="1:3" ht="12.75">
      <c r="A27" s="284">
        <v>10464511</v>
      </c>
      <c r="B27" s="272" t="s">
        <v>1812</v>
      </c>
      <c r="C27" s="367" t="s">
        <v>1978</v>
      </c>
    </row>
    <row r="28" spans="1:3" ht="12.75">
      <c r="A28" s="284">
        <v>10471520</v>
      </c>
      <c r="B28" s="272" t="s">
        <v>2424</v>
      </c>
      <c r="C28" s="367" t="s">
        <v>1977</v>
      </c>
    </row>
    <row r="29" spans="1:3" ht="12.75">
      <c r="A29" s="284">
        <v>10872079</v>
      </c>
      <c r="B29" s="272" t="s">
        <v>2452</v>
      </c>
      <c r="C29" s="367" t="s">
        <v>1978</v>
      </c>
    </row>
    <row r="30" spans="1:3" ht="12.75">
      <c r="A30" s="284">
        <v>10444932</v>
      </c>
      <c r="B30" s="272" t="s">
        <v>1813</v>
      </c>
      <c r="C30" s="367" t="s">
        <v>1977</v>
      </c>
    </row>
    <row r="31" spans="1:3" ht="12.75">
      <c r="A31" s="284">
        <v>10444941</v>
      </c>
      <c r="B31" s="272" t="s">
        <v>1814</v>
      </c>
      <c r="C31" s="367" t="s">
        <v>1977</v>
      </c>
    </row>
    <row r="32" spans="1:3" ht="12.75">
      <c r="A32" s="284">
        <v>10444940</v>
      </c>
      <c r="B32" s="272" t="s">
        <v>1815</v>
      </c>
      <c r="C32" s="367" t="s">
        <v>1977</v>
      </c>
    </row>
    <row r="33" spans="1:3" ht="12.75">
      <c r="A33" s="284">
        <v>10444933</v>
      </c>
      <c r="B33" s="272" t="s">
        <v>1816</v>
      </c>
      <c r="C33" s="367" t="s">
        <v>1977</v>
      </c>
    </row>
    <row r="34" spans="1:3" ht="12.75">
      <c r="A34" s="284">
        <v>10483771</v>
      </c>
      <c r="B34" s="272" t="s">
        <v>2218</v>
      </c>
      <c r="C34" s="367" t="s">
        <v>1977</v>
      </c>
    </row>
    <row r="35" spans="1:3" ht="12.75">
      <c r="A35" s="284">
        <v>10444948</v>
      </c>
      <c r="B35" s="272" t="s">
        <v>1817</v>
      </c>
      <c r="C35" s="367" t="s">
        <v>1977</v>
      </c>
    </row>
    <row r="36" spans="1:3" ht="12.75">
      <c r="A36" s="284" t="s">
        <v>2475</v>
      </c>
      <c r="B36" s="272" t="s">
        <v>2474</v>
      </c>
      <c r="C36" s="367" t="s">
        <v>2154</v>
      </c>
    </row>
    <row r="37" spans="1:3" ht="12.75">
      <c r="A37" s="284">
        <v>10720277</v>
      </c>
      <c r="B37" s="272" t="s">
        <v>2453</v>
      </c>
      <c r="C37" s="367" t="s">
        <v>1978</v>
      </c>
    </row>
    <row r="38" spans="1:3" ht="12.75">
      <c r="A38" s="284">
        <v>10444960</v>
      </c>
      <c r="B38" s="272" t="s">
        <v>1818</v>
      </c>
      <c r="C38" s="367" t="s">
        <v>1978</v>
      </c>
    </row>
    <row r="39" spans="1:3" ht="12.75">
      <c r="A39" s="284">
        <v>10444927</v>
      </c>
      <c r="B39" s="272" t="s">
        <v>2463</v>
      </c>
      <c r="C39" s="367" t="s">
        <v>1977</v>
      </c>
    </row>
    <row r="40" spans="1:3" ht="12.75">
      <c r="A40" s="284">
        <v>10444971</v>
      </c>
      <c r="B40" s="272" t="s">
        <v>2309</v>
      </c>
      <c r="C40" s="367" t="s">
        <v>1978</v>
      </c>
    </row>
    <row r="41" spans="1:3" ht="12.75">
      <c r="A41" s="284">
        <v>10483822</v>
      </c>
      <c r="B41" s="272" t="s">
        <v>2464</v>
      </c>
      <c r="C41" s="367" t="s">
        <v>1978</v>
      </c>
    </row>
    <row r="42" spans="1:3" ht="12.75">
      <c r="A42" s="284">
        <v>10285412</v>
      </c>
      <c r="B42" s="272" t="s">
        <v>2212</v>
      </c>
      <c r="C42" s="367" t="s">
        <v>1977</v>
      </c>
    </row>
    <row r="43" spans="1:3" ht="12.75">
      <c r="A43" s="284">
        <v>10464332</v>
      </c>
      <c r="B43" s="272" t="s">
        <v>1819</v>
      </c>
      <c r="C43" s="367" t="s">
        <v>1978</v>
      </c>
    </row>
    <row r="44" spans="1:3" ht="12.75">
      <c r="A44" s="284">
        <v>10444945</v>
      </c>
      <c r="B44" s="272" t="s">
        <v>1820</v>
      </c>
      <c r="C44" s="367" t="s">
        <v>1978</v>
      </c>
    </row>
    <row r="45" spans="1:3" ht="12.75">
      <c r="A45" s="284">
        <v>10444982</v>
      </c>
      <c r="B45" s="272" t="s">
        <v>1821</v>
      </c>
      <c r="C45" s="367" t="s">
        <v>1978</v>
      </c>
    </row>
    <row r="46" spans="1:3" ht="12.75">
      <c r="A46" s="284">
        <v>10444983</v>
      </c>
      <c r="B46" s="272" t="s">
        <v>1822</v>
      </c>
      <c r="C46" s="367" t="s">
        <v>1978</v>
      </c>
    </row>
    <row r="47" spans="1:3" ht="12.75">
      <c r="A47" s="284">
        <v>10444984</v>
      </c>
      <c r="B47" s="272" t="s">
        <v>1823</v>
      </c>
      <c r="C47" s="367" t="s">
        <v>1978</v>
      </c>
    </row>
    <row r="48" spans="1:3" ht="12.75">
      <c r="A48" s="284">
        <v>10284483</v>
      </c>
      <c r="B48" s="272" t="s">
        <v>1824</v>
      </c>
      <c r="C48" s="367" t="s">
        <v>1978</v>
      </c>
    </row>
    <row r="49" spans="1:3" ht="12.75">
      <c r="A49" s="284">
        <v>10444890</v>
      </c>
      <c r="B49" s="272" t="s">
        <v>1825</v>
      </c>
      <c r="C49" s="367" t="s">
        <v>1978</v>
      </c>
    </row>
    <row r="50" spans="1:3" ht="12.75">
      <c r="A50" s="284">
        <v>10444935</v>
      </c>
      <c r="B50" s="272" t="s">
        <v>2456</v>
      </c>
      <c r="C50" s="367" t="s">
        <v>1977</v>
      </c>
    </row>
    <row r="51" spans="1:3" ht="12.75">
      <c r="A51" s="284">
        <v>10460277</v>
      </c>
      <c r="B51" s="272" t="s">
        <v>431</v>
      </c>
      <c r="C51" s="367" t="s">
        <v>1978</v>
      </c>
    </row>
    <row r="52" spans="1:3" ht="12.75">
      <c r="A52" s="284">
        <v>10286363</v>
      </c>
      <c r="B52" s="272" t="s">
        <v>2216</v>
      </c>
      <c r="C52" s="367" t="s">
        <v>1977</v>
      </c>
    </row>
    <row r="53" spans="1:3" ht="12.75">
      <c r="A53" s="284">
        <v>10444939</v>
      </c>
      <c r="B53" s="272" t="s">
        <v>432</v>
      </c>
      <c r="C53" s="367" t="s">
        <v>1977</v>
      </c>
    </row>
    <row r="54" spans="1:3" ht="12.75">
      <c r="A54" s="284">
        <v>10444963</v>
      </c>
      <c r="B54" s="272" t="s">
        <v>2465</v>
      </c>
      <c r="C54" s="367" t="s">
        <v>1978</v>
      </c>
    </row>
    <row r="55" spans="1:3" ht="12.75">
      <c r="A55" s="284">
        <v>10445368</v>
      </c>
      <c r="B55" s="272" t="s">
        <v>2457</v>
      </c>
      <c r="C55" s="367" t="s">
        <v>1978</v>
      </c>
    </row>
    <row r="56" spans="1:3" ht="12.75">
      <c r="A56" s="284">
        <v>10444977</v>
      </c>
      <c r="B56" s="272" t="s">
        <v>433</v>
      </c>
      <c r="C56" s="367" t="s">
        <v>1978</v>
      </c>
    </row>
    <row r="57" spans="1:3" ht="12.75">
      <c r="A57" s="284">
        <v>10444936</v>
      </c>
      <c r="B57" s="272" t="s">
        <v>2454</v>
      </c>
      <c r="C57" s="367" t="s">
        <v>1977</v>
      </c>
    </row>
    <row r="58" spans="1:3" ht="12.75">
      <c r="A58" s="284">
        <v>10444978</v>
      </c>
      <c r="B58" s="272" t="s">
        <v>434</v>
      </c>
      <c r="C58" s="367" t="s">
        <v>1977</v>
      </c>
    </row>
    <row r="59" spans="1:3" ht="12.75">
      <c r="A59" s="284">
        <v>10444937</v>
      </c>
      <c r="B59" s="272" t="s">
        <v>2455</v>
      </c>
      <c r="C59" s="367" t="s">
        <v>1977</v>
      </c>
    </row>
    <row r="60" spans="1:3" ht="12.75">
      <c r="A60" s="284">
        <v>10444894</v>
      </c>
      <c r="B60" s="272" t="s">
        <v>435</v>
      </c>
      <c r="C60" s="367" t="s">
        <v>1978</v>
      </c>
    </row>
    <row r="61" spans="1:3" ht="12.75">
      <c r="A61" s="284">
        <v>10444979</v>
      </c>
      <c r="B61" s="272" t="s">
        <v>436</v>
      </c>
      <c r="C61" s="367" t="s">
        <v>1978</v>
      </c>
    </row>
    <row r="62" spans="1:3" ht="12.75">
      <c r="A62" s="284">
        <v>10444964</v>
      </c>
      <c r="B62" s="272" t="s">
        <v>437</v>
      </c>
      <c r="C62" s="367" t="s">
        <v>1978</v>
      </c>
    </row>
    <row r="63" spans="1:3" ht="12.75">
      <c r="A63" s="284">
        <v>10444903</v>
      </c>
      <c r="B63" s="272" t="s">
        <v>438</v>
      </c>
      <c r="C63" s="367" t="s">
        <v>1978</v>
      </c>
    </row>
    <row r="64" spans="1:3" ht="12.75">
      <c r="A64" s="284">
        <v>10444915</v>
      </c>
      <c r="B64" s="272" t="s">
        <v>2466</v>
      </c>
      <c r="C64" s="367" t="s">
        <v>1977</v>
      </c>
    </row>
    <row r="65" spans="1:3" ht="12.75">
      <c r="A65" s="284">
        <v>10464331</v>
      </c>
      <c r="B65" s="272" t="s">
        <v>2467</v>
      </c>
      <c r="C65" s="367" t="s">
        <v>1977</v>
      </c>
    </row>
    <row r="66" spans="1:3" ht="12.75">
      <c r="A66" s="284">
        <v>10444908</v>
      </c>
      <c r="B66" s="272" t="s">
        <v>439</v>
      </c>
      <c r="C66" s="367" t="s">
        <v>1978</v>
      </c>
    </row>
    <row r="67" spans="1:3" ht="12.75">
      <c r="A67" s="284">
        <v>10700795</v>
      </c>
      <c r="B67" s="272" t="s">
        <v>2458</v>
      </c>
      <c r="C67" s="367"/>
    </row>
    <row r="68" spans="1:3" ht="12.75">
      <c r="A68" s="284">
        <v>10444942</v>
      </c>
      <c r="B68" s="272" t="s">
        <v>2459</v>
      </c>
      <c r="C68" s="367" t="s">
        <v>1977</v>
      </c>
    </row>
    <row r="69" spans="1:3" ht="12.75">
      <c r="A69" s="284">
        <v>10444944</v>
      </c>
      <c r="B69" s="272" t="s">
        <v>440</v>
      </c>
      <c r="C69" s="367" t="s">
        <v>1978</v>
      </c>
    </row>
    <row r="70" spans="1:3" ht="12.75">
      <c r="A70" s="284">
        <v>10444928</v>
      </c>
      <c r="B70" s="272" t="s">
        <v>2460</v>
      </c>
      <c r="C70" s="367" t="s">
        <v>1977</v>
      </c>
    </row>
    <row r="71" spans="1:3" ht="12.75">
      <c r="A71" s="284">
        <v>10444906</v>
      </c>
      <c r="B71" s="272" t="s">
        <v>2310</v>
      </c>
      <c r="C71" s="367" t="s">
        <v>1978</v>
      </c>
    </row>
    <row r="72" spans="1:3" ht="12.75">
      <c r="A72" s="284">
        <v>10444985</v>
      </c>
      <c r="B72" s="272" t="s">
        <v>2461</v>
      </c>
      <c r="C72" s="367" t="s">
        <v>1978</v>
      </c>
    </row>
    <row r="73" spans="1:3" ht="12.75">
      <c r="A73" s="284">
        <v>10444950</v>
      </c>
      <c r="B73" s="272" t="s">
        <v>441</v>
      </c>
      <c r="C73" s="367" t="s">
        <v>1978</v>
      </c>
    </row>
    <row r="74" spans="1:3" ht="12.75">
      <c r="A74" s="284">
        <v>10444969</v>
      </c>
      <c r="B74" s="272" t="s">
        <v>442</v>
      </c>
      <c r="C74" s="367" t="s">
        <v>1978</v>
      </c>
    </row>
    <row r="75" spans="1:3" ht="12.75">
      <c r="A75" s="284">
        <v>10444929</v>
      </c>
      <c r="B75" s="272" t="s">
        <v>2462</v>
      </c>
      <c r="C75" s="367" t="s">
        <v>1977</v>
      </c>
    </row>
    <row r="76" spans="1:3" ht="12.75">
      <c r="A76" s="289"/>
      <c r="B76" s="263"/>
      <c r="C76" s="349"/>
    </row>
    <row r="77" spans="1:3" ht="12.75">
      <c r="A77" s="273"/>
      <c r="B77" s="285" t="s">
        <v>443</v>
      </c>
      <c r="C77" s="388"/>
    </row>
    <row r="78" spans="1:3" ht="12.75">
      <c r="A78" s="284">
        <v>10444921</v>
      </c>
      <c r="B78" s="272" t="s">
        <v>444</v>
      </c>
      <c r="C78" s="367" t="s">
        <v>1977</v>
      </c>
    </row>
    <row r="79" spans="1:3" ht="12.75">
      <c r="A79" s="284">
        <v>10444922</v>
      </c>
      <c r="B79" s="272" t="s">
        <v>445</v>
      </c>
      <c r="C79" s="367" t="s">
        <v>1977</v>
      </c>
    </row>
    <row r="80" spans="1:3" ht="12.75">
      <c r="A80" s="284">
        <v>10444923</v>
      </c>
      <c r="B80" s="272" t="s">
        <v>446</v>
      </c>
      <c r="C80" s="367" t="s">
        <v>1977</v>
      </c>
    </row>
    <row r="81" spans="1:3" ht="12.75">
      <c r="A81" s="284">
        <v>10444920</v>
      </c>
      <c r="B81" s="272" t="s">
        <v>447</v>
      </c>
      <c r="C81" s="367" t="s">
        <v>1977</v>
      </c>
    </row>
    <row r="82" spans="1:3" ht="12.75">
      <c r="A82" s="284">
        <v>10444919</v>
      </c>
      <c r="B82" s="272" t="s">
        <v>448</v>
      </c>
      <c r="C82" s="367" t="s">
        <v>1977</v>
      </c>
    </row>
    <row r="83" spans="1:3" ht="12.75">
      <c r="A83" s="284">
        <v>10444925</v>
      </c>
      <c r="B83" s="272" t="s">
        <v>449</v>
      </c>
      <c r="C83" s="367" t="s">
        <v>1977</v>
      </c>
    </row>
    <row r="84" spans="1:3" ht="12.75">
      <c r="A84" s="284">
        <v>10444926</v>
      </c>
      <c r="B84" s="272" t="s">
        <v>450</v>
      </c>
      <c r="C84" s="367" t="s">
        <v>1977</v>
      </c>
    </row>
    <row r="85" spans="1:3" ht="12.75">
      <c r="A85" s="284">
        <v>10444924</v>
      </c>
      <c r="B85" s="272" t="s">
        <v>451</v>
      </c>
      <c r="C85" s="367" t="s">
        <v>1977</v>
      </c>
    </row>
    <row r="86" spans="1:3" ht="12.75">
      <c r="A86" s="312">
        <v>10444918</v>
      </c>
      <c r="B86" s="313" t="s">
        <v>452</v>
      </c>
      <c r="C86" s="351" t="s">
        <v>1977</v>
      </c>
    </row>
    <row r="87" spans="1:3" ht="12.75">
      <c r="A87" s="284">
        <v>10459408</v>
      </c>
      <c r="B87" s="272" t="s">
        <v>2470</v>
      </c>
      <c r="C87" s="367" t="s">
        <v>1977</v>
      </c>
    </row>
    <row r="88" spans="1:3" ht="12.75">
      <c r="A88" s="289"/>
      <c r="B88" s="263"/>
      <c r="C88" s="349"/>
    </row>
    <row r="89" spans="1:3" ht="12.75">
      <c r="A89" s="273"/>
      <c r="B89" s="285" t="s">
        <v>453</v>
      </c>
      <c r="C89" s="388"/>
    </row>
    <row r="90" spans="1:3" ht="12.75">
      <c r="A90" s="284">
        <v>10444897</v>
      </c>
      <c r="B90" s="272" t="s">
        <v>454</v>
      </c>
      <c r="C90" s="367" t="s">
        <v>1977</v>
      </c>
    </row>
    <row r="91" spans="1:3" ht="12.75">
      <c r="A91" s="284">
        <v>10444904</v>
      </c>
      <c r="B91" s="272" t="s">
        <v>455</v>
      </c>
      <c r="C91" s="367" t="s">
        <v>1978</v>
      </c>
    </row>
    <row r="92" spans="1:3" ht="12.75">
      <c r="A92" s="284">
        <v>10444946</v>
      </c>
      <c r="B92" s="272" t="s">
        <v>456</v>
      </c>
      <c r="C92" s="367" t="s">
        <v>1978</v>
      </c>
    </row>
    <row r="93" spans="1:3" ht="12.75">
      <c r="A93" s="284">
        <v>10444888</v>
      </c>
      <c r="B93" s="272" t="s">
        <v>457</v>
      </c>
      <c r="C93" s="367" t="s">
        <v>1978</v>
      </c>
    </row>
    <row r="94" spans="1:3" ht="12.75">
      <c r="A94" s="284">
        <v>10444910</v>
      </c>
      <c r="B94" s="272" t="s">
        <v>1826</v>
      </c>
      <c r="C94" s="367" t="s">
        <v>1978</v>
      </c>
    </row>
    <row r="95" spans="1:3" ht="12.75">
      <c r="A95" s="284">
        <v>10444913</v>
      </c>
      <c r="B95" s="272" t="s">
        <v>1827</v>
      </c>
      <c r="C95" s="367" t="s">
        <v>1978</v>
      </c>
    </row>
    <row r="96" spans="1:3" ht="12.75">
      <c r="A96" s="284">
        <v>10444914</v>
      </c>
      <c r="B96" s="272" t="s">
        <v>1828</v>
      </c>
      <c r="C96" s="367" t="s">
        <v>1977</v>
      </c>
    </row>
    <row r="97" spans="1:3" ht="12.75">
      <c r="A97" s="284">
        <v>10444907</v>
      </c>
      <c r="B97" s="272" t="s">
        <v>1829</v>
      </c>
      <c r="C97" s="367" t="s">
        <v>1977</v>
      </c>
    </row>
    <row r="98" spans="1:3" ht="12.75">
      <c r="A98" s="284">
        <v>10444889</v>
      </c>
      <c r="B98" s="272" t="s">
        <v>1830</v>
      </c>
      <c r="C98" s="367" t="s">
        <v>1977</v>
      </c>
    </row>
    <row r="99" spans="1:3" ht="12.75">
      <c r="A99" s="284">
        <v>10444896</v>
      </c>
      <c r="B99" s="272" t="s">
        <v>1831</v>
      </c>
      <c r="C99" s="367" t="s">
        <v>1977</v>
      </c>
    </row>
    <row r="100" spans="1:3" ht="12.75">
      <c r="A100" s="284">
        <v>10444905</v>
      </c>
      <c r="B100" s="272" t="s">
        <v>1832</v>
      </c>
      <c r="C100" s="367" t="s">
        <v>1978</v>
      </c>
    </row>
    <row r="101" spans="1:3" ht="12.75">
      <c r="A101" s="284">
        <v>10444911</v>
      </c>
      <c r="B101" s="272" t="s">
        <v>1833</v>
      </c>
      <c r="C101" s="367" t="s">
        <v>1978</v>
      </c>
    </row>
    <row r="102" spans="1:3" ht="12.75">
      <c r="A102" s="284">
        <v>10444900</v>
      </c>
      <c r="B102" s="272" t="s">
        <v>1834</v>
      </c>
      <c r="C102" s="367" t="s">
        <v>1977</v>
      </c>
    </row>
    <row r="103" spans="1:3" ht="12.75">
      <c r="A103" s="284">
        <v>10444901</v>
      </c>
      <c r="B103" s="272" t="s">
        <v>1835</v>
      </c>
      <c r="C103" s="367" t="s">
        <v>1977</v>
      </c>
    </row>
    <row r="104" spans="1:3" ht="12.75">
      <c r="A104" s="289"/>
      <c r="B104" s="263"/>
      <c r="C104" s="349"/>
    </row>
    <row r="105" spans="1:3" ht="12.75">
      <c r="A105" s="273"/>
      <c r="B105" s="285" t="s">
        <v>2530</v>
      </c>
      <c r="C105" s="388"/>
    </row>
    <row r="106" spans="1:3" ht="12.75">
      <c r="A106" s="284" t="s">
        <v>2522</v>
      </c>
      <c r="B106" s="272" t="s">
        <v>2540</v>
      </c>
      <c r="C106" s="367" t="s">
        <v>1977</v>
      </c>
    </row>
    <row r="107" spans="1:3" ht="12.75">
      <c r="A107" s="284" t="s">
        <v>2523</v>
      </c>
      <c r="B107" s="272" t="s">
        <v>2541</v>
      </c>
      <c r="C107" s="367" t="s">
        <v>1977</v>
      </c>
    </row>
    <row r="108" spans="1:3" ht="12.75">
      <c r="A108" s="284" t="s">
        <v>2524</v>
      </c>
      <c r="B108" s="272" t="s">
        <v>2542</v>
      </c>
      <c r="C108" s="367" t="s">
        <v>1977</v>
      </c>
    </row>
    <row r="109" spans="1:3" ht="12.75">
      <c r="A109" s="284" t="s">
        <v>2525</v>
      </c>
      <c r="B109" s="272" t="s">
        <v>2543</v>
      </c>
      <c r="C109" s="367" t="s">
        <v>1977</v>
      </c>
    </row>
    <row r="110" spans="1:3" ht="12.75">
      <c r="A110" s="284" t="s">
        <v>2526</v>
      </c>
      <c r="B110" s="272" t="s">
        <v>2544</v>
      </c>
      <c r="C110" s="367" t="s">
        <v>1977</v>
      </c>
    </row>
    <row r="111" spans="1:3" ht="12.75">
      <c r="A111" s="284" t="s">
        <v>2527</v>
      </c>
      <c r="B111" s="272" t="s">
        <v>2545</v>
      </c>
      <c r="C111" s="367" t="s">
        <v>1978</v>
      </c>
    </row>
    <row r="112" spans="1:3" ht="12.75">
      <c r="A112" s="284" t="s">
        <v>2528</v>
      </c>
      <c r="B112" s="272" t="s">
        <v>2546</v>
      </c>
      <c r="C112" s="367" t="s">
        <v>1977</v>
      </c>
    </row>
    <row r="113" spans="1:3" ht="12.75">
      <c r="A113" s="284" t="s">
        <v>2529</v>
      </c>
      <c r="B113" s="272" t="s">
        <v>2547</v>
      </c>
      <c r="C113" s="367" t="s">
        <v>1977</v>
      </c>
    </row>
    <row r="114" spans="1:3" ht="12.75">
      <c r="A114" s="289"/>
      <c r="B114" s="263"/>
      <c r="C114" s="349"/>
    </row>
    <row r="115" spans="1:3" ht="12.75">
      <c r="A115" s="273"/>
      <c r="B115" s="285" t="s">
        <v>1836</v>
      </c>
      <c r="C115" s="388"/>
    </row>
    <row r="116" spans="1:3" ht="12.75">
      <c r="A116" s="284">
        <v>10445058</v>
      </c>
      <c r="B116" s="272" t="s">
        <v>1837</v>
      </c>
      <c r="C116" s="367" t="s">
        <v>1978</v>
      </c>
    </row>
    <row r="117" spans="1:3" ht="12.75">
      <c r="A117" s="284">
        <v>10453444</v>
      </c>
      <c r="B117" s="272" t="s">
        <v>2182</v>
      </c>
      <c r="C117" s="367" t="s">
        <v>1978</v>
      </c>
    </row>
    <row r="118" spans="1:3" ht="12.75">
      <c r="A118" s="284">
        <v>10444878</v>
      </c>
      <c r="B118" s="272" t="s">
        <v>1838</v>
      </c>
      <c r="C118" s="367" t="s">
        <v>1978</v>
      </c>
    </row>
    <row r="119" spans="1:3" ht="12.75">
      <c r="A119" s="284">
        <v>10444881</v>
      </c>
      <c r="B119" s="272" t="s">
        <v>1839</v>
      </c>
      <c r="C119" s="367" t="s">
        <v>1978</v>
      </c>
    </row>
    <row r="120" spans="1:3" ht="12.75">
      <c r="A120" s="284">
        <v>10445051</v>
      </c>
      <c r="B120" s="272" t="s">
        <v>1840</v>
      </c>
      <c r="C120" s="367" t="s">
        <v>1978</v>
      </c>
    </row>
    <row r="121" spans="1:3" ht="12.75">
      <c r="A121" s="284">
        <v>10444874</v>
      </c>
      <c r="B121" s="272" t="s">
        <v>1841</v>
      </c>
      <c r="C121" s="367" t="s">
        <v>1978</v>
      </c>
    </row>
    <row r="122" spans="1:3" ht="12.75">
      <c r="A122" s="284">
        <v>10444873</v>
      </c>
      <c r="B122" s="272" t="s">
        <v>1842</v>
      </c>
      <c r="C122" s="367" t="s">
        <v>1978</v>
      </c>
    </row>
    <row r="123" spans="1:3" ht="12.75">
      <c r="A123" s="284">
        <v>10445038</v>
      </c>
      <c r="B123" s="272" t="s">
        <v>1843</v>
      </c>
      <c r="C123" s="367" t="s">
        <v>1978</v>
      </c>
    </row>
    <row r="124" spans="1:3" ht="12.75">
      <c r="A124" s="284">
        <v>10444872</v>
      </c>
      <c r="B124" s="272" t="s">
        <v>1844</v>
      </c>
      <c r="C124" s="367" t="s">
        <v>1978</v>
      </c>
    </row>
    <row r="125" spans="1:3" ht="12.75">
      <c r="A125" s="289"/>
      <c r="B125" s="263"/>
      <c r="C125" s="349"/>
    </row>
    <row r="126" spans="1:3" ht="12.75">
      <c r="A126" s="273"/>
      <c r="B126" s="285" t="s">
        <v>1845</v>
      </c>
      <c r="C126" s="388"/>
    </row>
    <row r="127" spans="1:3" ht="12.75">
      <c r="A127" s="284">
        <v>10444996</v>
      </c>
      <c r="B127" s="272" t="s">
        <v>1846</v>
      </c>
      <c r="C127" s="367" t="s">
        <v>1978</v>
      </c>
    </row>
    <row r="128" spans="1:3" ht="12.75">
      <c r="A128" s="284">
        <v>10445527</v>
      </c>
      <c r="B128" s="272" t="s">
        <v>1847</v>
      </c>
      <c r="C128" s="367" t="s">
        <v>1977</v>
      </c>
    </row>
    <row r="129" spans="1:3" ht="12.75">
      <c r="A129" s="284">
        <v>10445026</v>
      </c>
      <c r="B129" s="272" t="s">
        <v>1848</v>
      </c>
      <c r="C129" s="367" t="s">
        <v>1978</v>
      </c>
    </row>
    <row r="130" spans="1:3" ht="12.75">
      <c r="A130" s="284">
        <v>10444994</v>
      </c>
      <c r="B130" s="272" t="s">
        <v>1849</v>
      </c>
      <c r="C130" s="367" t="s">
        <v>1977</v>
      </c>
    </row>
    <row r="131" spans="1:3" ht="12.75">
      <c r="A131" s="284">
        <v>10464328</v>
      </c>
      <c r="B131" s="272" t="s">
        <v>2247</v>
      </c>
      <c r="C131" s="367" t="s">
        <v>1978</v>
      </c>
    </row>
    <row r="132" spans="1:3" ht="12.75">
      <c r="A132" s="284">
        <v>10459407</v>
      </c>
      <c r="B132" s="272" t="s">
        <v>2469</v>
      </c>
      <c r="C132" s="367" t="s">
        <v>1977</v>
      </c>
    </row>
    <row r="133" spans="1:3" ht="12.75">
      <c r="A133" s="284" t="s">
        <v>2472</v>
      </c>
      <c r="B133" s="272" t="s">
        <v>2326</v>
      </c>
      <c r="C133" s="367" t="s">
        <v>1978</v>
      </c>
    </row>
    <row r="134" spans="1:3" ht="12.75">
      <c r="A134" s="284">
        <v>10716280</v>
      </c>
      <c r="B134" s="272" t="s">
        <v>2430</v>
      </c>
      <c r="C134" s="367" t="s">
        <v>1978</v>
      </c>
    </row>
    <row r="135" spans="1:3" ht="12.75">
      <c r="A135" s="284">
        <v>10444997</v>
      </c>
      <c r="B135" s="272" t="s">
        <v>2410</v>
      </c>
      <c r="C135" s="367" t="s">
        <v>1978</v>
      </c>
    </row>
    <row r="136" spans="1:3" ht="12.75">
      <c r="A136" s="284">
        <v>10711580</v>
      </c>
      <c r="B136" s="272" t="s">
        <v>2468</v>
      </c>
      <c r="C136" s="367" t="s">
        <v>1977</v>
      </c>
    </row>
    <row r="137" spans="1:3" ht="12.75">
      <c r="A137" s="284">
        <v>10444998</v>
      </c>
      <c r="B137" s="272" t="s">
        <v>2471</v>
      </c>
      <c r="C137" s="367" t="s">
        <v>1978</v>
      </c>
    </row>
    <row r="138" spans="1:3" ht="12.75">
      <c r="A138" s="284">
        <v>10445001</v>
      </c>
      <c r="B138" s="272" t="s">
        <v>1850</v>
      </c>
      <c r="C138" s="367" t="s">
        <v>1978</v>
      </c>
    </row>
    <row r="139" spans="1:3" ht="12.75">
      <c r="A139" s="284">
        <v>10445004</v>
      </c>
      <c r="B139" s="272" t="s">
        <v>1851</v>
      </c>
      <c r="C139" s="367" t="s">
        <v>1977</v>
      </c>
    </row>
    <row r="140" spans="1:3" ht="12.75">
      <c r="A140" s="284">
        <v>10464508</v>
      </c>
      <c r="B140" s="272" t="s">
        <v>2248</v>
      </c>
      <c r="C140" s="367" t="s">
        <v>1978</v>
      </c>
    </row>
    <row r="141" spans="1:3" ht="12.75">
      <c r="A141" s="284">
        <v>10445014</v>
      </c>
      <c r="B141" s="272" t="s">
        <v>2411</v>
      </c>
      <c r="C141" s="367" t="s">
        <v>1977</v>
      </c>
    </row>
    <row r="142" spans="1:3" ht="12.75">
      <c r="A142" s="284">
        <v>10445005</v>
      </c>
      <c r="B142" s="272" t="s">
        <v>2412</v>
      </c>
      <c r="C142" s="367" t="s">
        <v>1977</v>
      </c>
    </row>
    <row r="143" spans="1:3" ht="12.75">
      <c r="A143" s="284">
        <v>10444870</v>
      </c>
      <c r="B143" s="272" t="s">
        <v>2413</v>
      </c>
      <c r="C143" s="367" t="s">
        <v>1978</v>
      </c>
    </row>
    <row r="144" spans="1:3" ht="12.75">
      <c r="A144" s="284">
        <v>10445016</v>
      </c>
      <c r="B144" s="272" t="s">
        <v>2409</v>
      </c>
      <c r="C144" s="367" t="s">
        <v>1978</v>
      </c>
    </row>
    <row r="145" spans="1:3" ht="12.75">
      <c r="A145" s="284">
        <v>10476170</v>
      </c>
      <c r="B145" s="272" t="s">
        <v>2324</v>
      </c>
      <c r="C145" s="367" t="s">
        <v>2154</v>
      </c>
    </row>
    <row r="146" spans="1:3" ht="12.75">
      <c r="A146" s="284">
        <v>10445019</v>
      </c>
      <c r="B146" s="272" t="s">
        <v>1852</v>
      </c>
      <c r="C146" s="367" t="s">
        <v>1978</v>
      </c>
    </row>
    <row r="147" spans="1:3" ht="12.75">
      <c r="A147" s="284">
        <v>10445006</v>
      </c>
      <c r="B147" s="272" t="s">
        <v>505</v>
      </c>
      <c r="C147" s="367" t="s">
        <v>1978</v>
      </c>
    </row>
    <row r="148" spans="1:3" ht="12.75">
      <c r="A148" s="284">
        <v>10445010</v>
      </c>
      <c r="B148" s="272" t="s">
        <v>506</v>
      </c>
      <c r="C148" s="367" t="s">
        <v>1978</v>
      </c>
    </row>
    <row r="149" spans="1:3" ht="12.75">
      <c r="A149" s="284">
        <v>10284680</v>
      </c>
      <c r="B149" s="272" t="s">
        <v>2408</v>
      </c>
      <c r="C149" s="367" t="s">
        <v>1978</v>
      </c>
    </row>
    <row r="150" spans="1:3" ht="12.75">
      <c r="A150" s="284">
        <v>10460278</v>
      </c>
      <c r="B150" s="272" t="s">
        <v>507</v>
      </c>
      <c r="C150" s="367" t="s">
        <v>1978</v>
      </c>
    </row>
    <row r="151" spans="1:3" ht="12.75">
      <c r="A151" s="284">
        <v>10445022</v>
      </c>
      <c r="B151" s="272" t="s">
        <v>508</v>
      </c>
      <c r="C151" s="367" t="s">
        <v>1978</v>
      </c>
    </row>
    <row r="152" spans="1:3" ht="12.75">
      <c r="A152" s="284">
        <v>10444987</v>
      </c>
      <c r="B152" s="272" t="s">
        <v>509</v>
      </c>
      <c r="C152" s="367" t="s">
        <v>1978</v>
      </c>
    </row>
    <row r="153" spans="1:3" ht="12.75">
      <c r="A153" s="284">
        <v>10445025</v>
      </c>
      <c r="B153" s="272" t="s">
        <v>510</v>
      </c>
      <c r="C153" s="367" t="s">
        <v>1977</v>
      </c>
    </row>
    <row r="154" spans="1:3" ht="12.75">
      <c r="A154" s="284">
        <v>10444988</v>
      </c>
      <c r="B154" s="272" t="s">
        <v>511</v>
      </c>
      <c r="C154" s="367" t="s">
        <v>1978</v>
      </c>
    </row>
    <row r="155" spans="1:3" ht="12.75">
      <c r="A155" s="284">
        <v>10445028</v>
      </c>
      <c r="B155" s="272" t="s">
        <v>2407</v>
      </c>
      <c r="C155" s="367" t="s">
        <v>1978</v>
      </c>
    </row>
    <row r="156" spans="1:3" ht="12.75">
      <c r="A156" s="284">
        <v>10444992</v>
      </c>
      <c r="B156" s="272" t="s">
        <v>512</v>
      </c>
      <c r="C156" s="367" t="s">
        <v>1977</v>
      </c>
    </row>
    <row r="157" spans="1:3" ht="12.75">
      <c r="A157" s="284">
        <v>10464327</v>
      </c>
      <c r="B157" s="272" t="s">
        <v>513</v>
      </c>
      <c r="C157" s="367" t="s">
        <v>1978</v>
      </c>
    </row>
    <row r="158" spans="1:3" ht="12.75">
      <c r="A158" s="284">
        <v>10445029</v>
      </c>
      <c r="B158" s="272" t="s">
        <v>514</v>
      </c>
      <c r="C158" s="367" t="s">
        <v>1978</v>
      </c>
    </row>
    <row r="159" spans="1:3" ht="12.75">
      <c r="A159" s="284">
        <v>10700796</v>
      </c>
      <c r="B159" s="272" t="s">
        <v>515</v>
      </c>
      <c r="C159" s="367" t="s">
        <v>1978</v>
      </c>
    </row>
    <row r="160" spans="1:3" ht="12.75">
      <c r="A160" s="284">
        <v>10445013</v>
      </c>
      <c r="B160" s="272" t="s">
        <v>2249</v>
      </c>
      <c r="C160" s="367" t="s">
        <v>1978</v>
      </c>
    </row>
    <row r="161" spans="1:3" ht="12.75">
      <c r="A161" s="284">
        <v>10444993</v>
      </c>
      <c r="B161" s="272" t="s">
        <v>516</v>
      </c>
      <c r="C161" s="367" t="s">
        <v>1978</v>
      </c>
    </row>
    <row r="162" spans="1:3" ht="12.75">
      <c r="A162" s="284">
        <v>10444989</v>
      </c>
      <c r="B162" s="272" t="s">
        <v>517</v>
      </c>
      <c r="C162" s="367" t="s">
        <v>1978</v>
      </c>
    </row>
    <row r="163" spans="1:3" ht="12.75">
      <c r="A163" s="284">
        <v>10445406</v>
      </c>
      <c r="B163" s="272" t="s">
        <v>518</v>
      </c>
      <c r="C163" s="367" t="s">
        <v>1977</v>
      </c>
    </row>
    <row r="164" spans="1:3" ht="12.75">
      <c r="A164" s="284">
        <v>10445407</v>
      </c>
      <c r="B164" s="272" t="s">
        <v>519</v>
      </c>
      <c r="C164" s="367" t="s">
        <v>1977</v>
      </c>
    </row>
    <row r="165" spans="1:3" ht="12.75">
      <c r="A165" s="284">
        <v>10445408</v>
      </c>
      <c r="B165" s="272" t="s">
        <v>520</v>
      </c>
      <c r="C165" s="367" t="s">
        <v>1977</v>
      </c>
    </row>
    <row r="166" spans="1:3" ht="12.75">
      <c r="A166" s="284">
        <v>10445409</v>
      </c>
      <c r="B166" s="272" t="s">
        <v>521</v>
      </c>
      <c r="C166" s="367" t="s">
        <v>1977</v>
      </c>
    </row>
    <row r="167" spans="1:3" ht="12.75">
      <c r="A167" s="284">
        <v>10445410</v>
      </c>
      <c r="B167" s="272" t="s">
        <v>522</v>
      </c>
      <c r="C167" s="367" t="s">
        <v>1977</v>
      </c>
    </row>
    <row r="168" spans="1:3" ht="12.75">
      <c r="A168" s="284">
        <v>10445411</v>
      </c>
      <c r="B168" s="272" t="s">
        <v>523</v>
      </c>
      <c r="C168" s="367" t="s">
        <v>1977</v>
      </c>
    </row>
    <row r="169" spans="1:3" ht="12.75">
      <c r="A169" s="284">
        <v>10445480</v>
      </c>
      <c r="B169" s="272" t="s">
        <v>524</v>
      </c>
      <c r="C169" s="367" t="s">
        <v>1977</v>
      </c>
    </row>
    <row r="170" spans="1:3" ht="12.75">
      <c r="A170" s="284">
        <v>10445481</v>
      </c>
      <c r="B170" s="272" t="s">
        <v>525</v>
      </c>
      <c r="C170" s="367" t="s">
        <v>1977</v>
      </c>
    </row>
    <row r="171" spans="1:3" ht="12.75">
      <c r="A171" s="284">
        <v>10445482</v>
      </c>
      <c r="B171" s="272" t="s">
        <v>526</v>
      </c>
      <c r="C171" s="367" t="s">
        <v>1977</v>
      </c>
    </row>
    <row r="172" spans="1:3" ht="12.75">
      <c r="A172" s="284">
        <v>10445483</v>
      </c>
      <c r="B172" s="272" t="s">
        <v>527</v>
      </c>
      <c r="C172" s="367" t="s">
        <v>1977</v>
      </c>
    </row>
    <row r="173" spans="1:3" ht="12.75">
      <c r="A173" s="284">
        <v>10330145</v>
      </c>
      <c r="B173" s="272" t="s">
        <v>2214</v>
      </c>
      <c r="C173" s="367" t="s">
        <v>1977</v>
      </c>
    </row>
    <row r="174" spans="1:3" ht="12.75">
      <c r="A174" s="284">
        <v>10312783</v>
      </c>
      <c r="B174" s="272" t="s">
        <v>2215</v>
      </c>
      <c r="C174" s="367" t="s">
        <v>1977</v>
      </c>
    </row>
    <row r="175" spans="1:3" ht="12.75">
      <c r="A175" s="284">
        <v>10445637</v>
      </c>
      <c r="B175" s="272" t="s">
        <v>2217</v>
      </c>
      <c r="C175" s="367" t="s">
        <v>1977</v>
      </c>
    </row>
    <row r="176" spans="1:3" ht="12.75">
      <c r="A176" s="284">
        <v>10330537</v>
      </c>
      <c r="B176" s="272" t="s">
        <v>2405</v>
      </c>
      <c r="C176" s="367" t="s">
        <v>1977</v>
      </c>
    </row>
    <row r="177" spans="1:3" ht="12.75">
      <c r="A177" s="284">
        <v>10285414</v>
      </c>
      <c r="B177" s="272" t="s">
        <v>2219</v>
      </c>
      <c r="C177" s="367" t="s">
        <v>1977</v>
      </c>
    </row>
    <row r="178" spans="1:3" ht="12.75">
      <c r="A178" s="289"/>
      <c r="B178" s="263"/>
      <c r="C178" s="349"/>
    </row>
    <row r="179" spans="1:3" ht="12.75">
      <c r="A179" s="273"/>
      <c r="B179" s="285" t="s">
        <v>528</v>
      </c>
      <c r="C179" s="388"/>
    </row>
    <row r="180" spans="1:3" ht="12.75">
      <c r="A180" s="284">
        <v>10445003</v>
      </c>
      <c r="B180" s="272" t="s">
        <v>529</v>
      </c>
      <c r="C180" s="367" t="s">
        <v>1978</v>
      </c>
    </row>
    <row r="181" spans="1:3" ht="12.75">
      <c r="A181" s="284">
        <v>10445017</v>
      </c>
      <c r="B181" s="272" t="s">
        <v>530</v>
      </c>
      <c r="C181" s="367" t="s">
        <v>1978</v>
      </c>
    </row>
    <row r="182" spans="1:3" ht="12.75">
      <c r="A182" s="284">
        <v>10445023</v>
      </c>
      <c r="B182" s="272" t="s">
        <v>531</v>
      </c>
      <c r="C182" s="367" t="s">
        <v>1978</v>
      </c>
    </row>
    <row r="183" spans="1:3" ht="12.75">
      <c r="A183" s="284">
        <v>10445024</v>
      </c>
      <c r="B183" s="272" t="s">
        <v>532</v>
      </c>
      <c r="C183" s="367" t="s">
        <v>1977</v>
      </c>
    </row>
    <row r="184" spans="1:3" ht="12.75">
      <c r="A184" s="284">
        <v>10445031</v>
      </c>
      <c r="B184" s="272" t="s">
        <v>533</v>
      </c>
      <c r="C184" s="367" t="s">
        <v>1977</v>
      </c>
    </row>
    <row r="185" spans="1:3" ht="12.75">
      <c r="A185" s="284">
        <v>10445018</v>
      </c>
      <c r="B185" s="272" t="s">
        <v>534</v>
      </c>
      <c r="C185" s="367" t="s">
        <v>1978</v>
      </c>
    </row>
    <row r="186" spans="1:3" ht="12.75">
      <c r="A186" s="284">
        <v>10444986</v>
      </c>
      <c r="B186" s="272" t="s">
        <v>535</v>
      </c>
      <c r="C186" s="367" t="s">
        <v>1978</v>
      </c>
    </row>
    <row r="187" spans="1:3" ht="12.75">
      <c r="A187" s="284">
        <v>10445008</v>
      </c>
      <c r="B187" s="272" t="s">
        <v>536</v>
      </c>
      <c r="C187" s="367" t="s">
        <v>1977</v>
      </c>
    </row>
    <row r="188" spans="1:3" ht="12.75">
      <c r="A188" s="289"/>
      <c r="B188" s="346"/>
      <c r="C188" s="349"/>
    </row>
    <row r="189" spans="1:3" ht="12.75">
      <c r="A189" s="273"/>
      <c r="B189" s="285" t="s">
        <v>2531</v>
      </c>
      <c r="C189" s="388"/>
    </row>
    <row r="190" spans="1:3" ht="12.75">
      <c r="A190" s="284" t="s">
        <v>2532</v>
      </c>
      <c r="B190" s="272" t="s">
        <v>2536</v>
      </c>
      <c r="C190" s="367" t="s">
        <v>1977</v>
      </c>
    </row>
    <row r="191" spans="1:3" ht="12.75">
      <c r="A191" s="284" t="s">
        <v>2535</v>
      </c>
      <c r="B191" s="272" t="s">
        <v>2539</v>
      </c>
      <c r="C191" s="367" t="s">
        <v>1977</v>
      </c>
    </row>
    <row r="192" spans="1:3" ht="12.75">
      <c r="A192" s="284" t="s">
        <v>2533</v>
      </c>
      <c r="B192" s="272" t="s">
        <v>2537</v>
      </c>
      <c r="C192" s="367" t="s">
        <v>1977</v>
      </c>
    </row>
    <row r="193" spans="1:3" ht="12.75">
      <c r="A193" s="284" t="s">
        <v>2534</v>
      </c>
      <c r="B193" s="272" t="s">
        <v>2538</v>
      </c>
      <c r="C193" s="367" t="s">
        <v>1978</v>
      </c>
    </row>
    <row r="194" spans="1:3" ht="12.75">
      <c r="A194" s="289"/>
      <c r="B194" s="263"/>
      <c r="C194" s="349"/>
    </row>
    <row r="195" spans="1:3" ht="12.75">
      <c r="A195" s="273"/>
      <c r="B195" s="285" t="s">
        <v>2557</v>
      </c>
      <c r="C195" s="388"/>
    </row>
    <row r="196" spans="1:3" ht="12.75">
      <c r="A196" s="356">
        <v>10338722</v>
      </c>
      <c r="B196" s="272" t="s">
        <v>458</v>
      </c>
      <c r="C196" s="367" t="s">
        <v>1978</v>
      </c>
    </row>
    <row r="197" spans="1:3" ht="12.75">
      <c r="A197" s="356">
        <v>10332619</v>
      </c>
      <c r="B197" s="272" t="s">
        <v>459</v>
      </c>
      <c r="C197" s="367" t="s">
        <v>1978</v>
      </c>
    </row>
    <row r="198" spans="1:3" ht="12.75">
      <c r="A198" s="356">
        <v>10285565</v>
      </c>
      <c r="B198" s="272" t="s">
        <v>2250</v>
      </c>
      <c r="C198" s="367" t="s">
        <v>1977</v>
      </c>
    </row>
    <row r="199" spans="1:3" ht="12.75">
      <c r="A199" s="356">
        <v>10282722</v>
      </c>
      <c r="B199" s="272" t="s">
        <v>460</v>
      </c>
      <c r="C199" s="367" t="s">
        <v>1978</v>
      </c>
    </row>
    <row r="200" spans="1:3" ht="12.75">
      <c r="A200" s="356">
        <v>10282723</v>
      </c>
      <c r="B200" s="272" t="s">
        <v>461</v>
      </c>
      <c r="C200" s="367" t="s">
        <v>1978</v>
      </c>
    </row>
    <row r="201" spans="1:3" ht="12.75">
      <c r="A201" s="356">
        <v>10328005</v>
      </c>
      <c r="B201" s="272" t="s">
        <v>462</v>
      </c>
      <c r="C201" s="367" t="s">
        <v>1978</v>
      </c>
    </row>
    <row r="202" spans="1:3" ht="12.75">
      <c r="A202" s="410">
        <v>10330356</v>
      </c>
      <c r="B202" s="313" t="s">
        <v>463</v>
      </c>
      <c r="C202" s="367" t="s">
        <v>1978</v>
      </c>
    </row>
    <row r="203" spans="1:3" ht="12.75">
      <c r="A203" s="411">
        <v>10460300</v>
      </c>
      <c r="B203" s="375" t="s">
        <v>464</v>
      </c>
      <c r="C203" s="367" t="s">
        <v>1978</v>
      </c>
    </row>
    <row r="204" spans="1:3" ht="12.75">
      <c r="A204" s="356">
        <v>10470794</v>
      </c>
      <c r="B204" s="272" t="s">
        <v>465</v>
      </c>
      <c r="C204" s="367" t="s">
        <v>1977</v>
      </c>
    </row>
    <row r="205" spans="1:3" ht="12.75">
      <c r="A205" s="356">
        <v>10990133</v>
      </c>
      <c r="B205" s="272" t="s">
        <v>466</v>
      </c>
      <c r="C205" s="367" t="s">
        <v>1977</v>
      </c>
    </row>
    <row r="206" spans="1:3" ht="12.75">
      <c r="A206" s="356">
        <v>10470793</v>
      </c>
      <c r="B206" s="272" t="s">
        <v>467</v>
      </c>
      <c r="C206" s="367" t="s">
        <v>1977</v>
      </c>
    </row>
    <row r="207" spans="1:3" ht="12.75">
      <c r="A207" s="356">
        <v>10282721</v>
      </c>
      <c r="B207" s="272" t="s">
        <v>468</v>
      </c>
      <c r="C207" s="367" t="s">
        <v>1977</v>
      </c>
    </row>
    <row r="208" spans="1:3" ht="12.75">
      <c r="A208" s="356">
        <v>10710177</v>
      </c>
      <c r="B208" s="272" t="s">
        <v>469</v>
      </c>
      <c r="C208" s="367" t="s">
        <v>1977</v>
      </c>
    </row>
    <row r="209" spans="1:3" ht="12.75">
      <c r="A209" s="356">
        <v>10710178</v>
      </c>
      <c r="B209" s="272" t="s">
        <v>470</v>
      </c>
      <c r="C209" s="367" t="s">
        <v>1977</v>
      </c>
    </row>
    <row r="210" spans="1:3" ht="12.75">
      <c r="A210" s="356">
        <v>10710185</v>
      </c>
      <c r="B210" s="272" t="s">
        <v>471</v>
      </c>
      <c r="C210" s="367" t="s">
        <v>1977</v>
      </c>
    </row>
    <row r="211" spans="1:3" ht="12.75">
      <c r="A211" s="356">
        <v>10710186</v>
      </c>
      <c r="B211" s="272" t="s">
        <v>472</v>
      </c>
      <c r="C211" s="367" t="s">
        <v>1977</v>
      </c>
    </row>
    <row r="212" spans="1:3" ht="12.75">
      <c r="A212" s="356">
        <v>10710187</v>
      </c>
      <c r="B212" s="272" t="s">
        <v>473</v>
      </c>
      <c r="C212" s="367" t="s">
        <v>1977</v>
      </c>
    </row>
    <row r="213" spans="1:3" ht="12.75">
      <c r="A213" s="356">
        <v>10284683</v>
      </c>
      <c r="B213" s="272" t="s">
        <v>474</v>
      </c>
      <c r="C213" s="367" t="s">
        <v>1977</v>
      </c>
    </row>
    <row r="214" spans="1:3" ht="12.75">
      <c r="A214" s="356">
        <v>10284684</v>
      </c>
      <c r="B214" s="272" t="s">
        <v>475</v>
      </c>
      <c r="C214" s="367" t="s">
        <v>1977</v>
      </c>
    </row>
    <row r="215" spans="1:3" ht="12.75">
      <c r="A215" s="356">
        <v>10990280</v>
      </c>
      <c r="B215" s="272" t="s">
        <v>476</v>
      </c>
      <c r="C215" s="367" t="s">
        <v>1977</v>
      </c>
    </row>
    <row r="216" spans="1:3" ht="12.75">
      <c r="A216" s="356">
        <v>10990281</v>
      </c>
      <c r="B216" s="272" t="s">
        <v>477</v>
      </c>
      <c r="C216" s="367" t="s">
        <v>1977</v>
      </c>
    </row>
    <row r="217" spans="1:3" ht="12.75">
      <c r="A217" s="356" t="s">
        <v>478</v>
      </c>
      <c r="B217" s="272" t="s">
        <v>479</v>
      </c>
      <c r="C217" s="367" t="s">
        <v>1977</v>
      </c>
    </row>
    <row r="218" spans="1:3" ht="12.75">
      <c r="A218" s="356">
        <v>10311161</v>
      </c>
      <c r="B218" s="272" t="s">
        <v>486</v>
      </c>
      <c r="C218" s="372" t="s">
        <v>1978</v>
      </c>
    </row>
    <row r="219" spans="1:3" ht="12.75">
      <c r="A219" s="289"/>
      <c r="B219" s="409"/>
      <c r="C219" s="349"/>
    </row>
    <row r="220" spans="1:3" ht="12.75">
      <c r="A220" s="273"/>
      <c r="B220" s="285" t="s">
        <v>1877</v>
      </c>
      <c r="C220" s="388"/>
    </row>
    <row r="221" spans="1:3" ht="12.75">
      <c r="A221" s="284">
        <v>10445042</v>
      </c>
      <c r="B221" s="272" t="s">
        <v>537</v>
      </c>
      <c r="C221" s="367" t="s">
        <v>1978</v>
      </c>
    </row>
    <row r="222" spans="1:3" ht="12.75">
      <c r="A222" s="284">
        <v>10445039</v>
      </c>
      <c r="B222" s="272" t="s">
        <v>538</v>
      </c>
      <c r="C222" s="367" t="s">
        <v>1978</v>
      </c>
    </row>
    <row r="223" spans="1:3" ht="12.75">
      <c r="A223" s="284">
        <v>10445052</v>
      </c>
      <c r="B223" s="272" t="s">
        <v>539</v>
      </c>
      <c r="C223" s="367" t="s">
        <v>1978</v>
      </c>
    </row>
    <row r="224" spans="1:3" ht="12.75">
      <c r="A224" s="284">
        <v>10445043</v>
      </c>
      <c r="B224" s="272" t="s">
        <v>540</v>
      </c>
      <c r="C224" s="367" t="s">
        <v>1978</v>
      </c>
    </row>
    <row r="225" spans="1:3" ht="12.75">
      <c r="A225" s="284">
        <v>10445041</v>
      </c>
      <c r="B225" s="272" t="s">
        <v>541</v>
      </c>
      <c r="C225" s="367" t="s">
        <v>1978</v>
      </c>
    </row>
    <row r="226" spans="1:3" ht="12.75">
      <c r="A226" s="284">
        <v>10445040</v>
      </c>
      <c r="B226" s="272" t="s">
        <v>542</v>
      </c>
      <c r="C226" s="367" t="s">
        <v>1978</v>
      </c>
    </row>
    <row r="227" spans="1:3" ht="12.75">
      <c r="A227" s="284">
        <v>10481507</v>
      </c>
      <c r="B227" s="272" t="s">
        <v>2406</v>
      </c>
      <c r="C227" s="367" t="s">
        <v>1978</v>
      </c>
    </row>
    <row r="228" spans="1:3" ht="12.75">
      <c r="A228" s="284">
        <v>10445050</v>
      </c>
      <c r="B228" s="272" t="s">
        <v>543</v>
      </c>
      <c r="C228" s="367" t="s">
        <v>1978</v>
      </c>
    </row>
    <row r="229" spans="1:3" ht="12.75">
      <c r="A229" s="284">
        <v>10445044</v>
      </c>
      <c r="B229" s="272" t="s">
        <v>544</v>
      </c>
      <c r="C229" s="367" t="s">
        <v>1978</v>
      </c>
    </row>
    <row r="230" spans="1:3" ht="12.75">
      <c r="A230" s="284">
        <v>10445036</v>
      </c>
      <c r="B230" s="272" t="s">
        <v>545</v>
      </c>
      <c r="C230" s="367" t="s">
        <v>1978</v>
      </c>
    </row>
    <row r="231" spans="1:3" ht="12.75">
      <c r="A231" s="284">
        <v>10445035</v>
      </c>
      <c r="B231" s="272" t="s">
        <v>546</v>
      </c>
      <c r="C231" s="367" t="s">
        <v>1978</v>
      </c>
    </row>
    <row r="232" spans="1:3" ht="12.75">
      <c r="A232" s="284">
        <v>10456305</v>
      </c>
      <c r="B232" s="272" t="s">
        <v>547</v>
      </c>
      <c r="C232" s="367" t="s">
        <v>1978</v>
      </c>
    </row>
    <row r="233" spans="1:3" ht="12.75">
      <c r="A233" s="284" t="s">
        <v>2482</v>
      </c>
      <c r="B233" s="272" t="s">
        <v>2483</v>
      </c>
      <c r="C233" s="367" t="s">
        <v>1978</v>
      </c>
    </row>
    <row r="234" spans="1:3" ht="12.75">
      <c r="A234" s="284">
        <v>1455793</v>
      </c>
      <c r="B234" s="272" t="s">
        <v>2549</v>
      </c>
      <c r="C234" s="367" t="s">
        <v>1978</v>
      </c>
    </row>
    <row r="235" spans="1:3" ht="12.75">
      <c r="A235" s="284">
        <v>10457734</v>
      </c>
      <c r="B235" s="272" t="s">
        <v>2548</v>
      </c>
      <c r="C235" s="367" t="s">
        <v>1978</v>
      </c>
    </row>
    <row r="236" spans="1:3" ht="12.75">
      <c r="A236" s="284">
        <v>10445571</v>
      </c>
      <c r="B236" s="272" t="s">
        <v>2484</v>
      </c>
      <c r="C236" s="367" t="s">
        <v>1978</v>
      </c>
    </row>
    <row r="237" spans="1:3" ht="12.75">
      <c r="A237" s="284">
        <v>10445570</v>
      </c>
      <c r="B237" s="272" t="s">
        <v>2485</v>
      </c>
      <c r="C237" s="367" t="s">
        <v>1978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8"/>
  <sheetViews>
    <sheetView topLeftCell="A94" workbookViewId="0">
      <selection activeCell="G1" activeCellId="3" sqref="D1:D1048576 E1:E1048576 F1:F1048576 G1:G1048576"/>
    </sheetView>
  </sheetViews>
  <sheetFormatPr baseColWidth="10" defaultRowHeight="12"/>
  <cols>
    <col min="3" max="3" width="62.5703125" bestFit="1" customWidth="1"/>
  </cols>
  <sheetData>
    <row r="1" spans="1:4" ht="25.5">
      <c r="A1" s="360"/>
      <c r="B1" s="354"/>
      <c r="C1" s="354"/>
      <c r="D1" s="331" t="s">
        <v>1929</v>
      </c>
    </row>
    <row r="2" spans="1:4" ht="12.75">
      <c r="A2" s="286"/>
      <c r="B2" s="335"/>
      <c r="C2" s="335" t="s">
        <v>2560</v>
      </c>
      <c r="D2" s="276"/>
    </row>
    <row r="3" spans="1:4" ht="12.75">
      <c r="A3" s="273"/>
      <c r="B3" s="285"/>
      <c r="C3" s="274" t="s">
        <v>1702</v>
      </c>
      <c r="D3" s="275"/>
    </row>
    <row r="4" spans="1:4" ht="12.75">
      <c r="A4" s="271" t="s">
        <v>1939</v>
      </c>
      <c r="B4" s="311">
        <v>10445709</v>
      </c>
      <c r="C4" s="355" t="s">
        <v>1711</v>
      </c>
      <c r="D4" s="390" t="s">
        <v>1978</v>
      </c>
    </row>
    <row r="5" spans="1:4" ht="12.75">
      <c r="A5" s="271" t="s">
        <v>1938</v>
      </c>
      <c r="B5" s="311">
        <v>10445711</v>
      </c>
      <c r="C5" s="355" t="s">
        <v>1710</v>
      </c>
      <c r="D5" s="368" t="s">
        <v>1977</v>
      </c>
    </row>
    <row r="6" spans="1:4" ht="12.75">
      <c r="A6" s="271" t="s">
        <v>1941</v>
      </c>
      <c r="B6" s="311">
        <v>10445713</v>
      </c>
      <c r="C6" s="355" t="s">
        <v>1713</v>
      </c>
      <c r="D6" s="368" t="s">
        <v>1978</v>
      </c>
    </row>
    <row r="7" spans="1:4" ht="12.75">
      <c r="A7" s="271" t="s">
        <v>1940</v>
      </c>
      <c r="B7" s="311">
        <v>10445714</v>
      </c>
      <c r="C7" s="355" t="s">
        <v>1712</v>
      </c>
      <c r="D7" s="368" t="s">
        <v>1977</v>
      </c>
    </row>
    <row r="8" spans="1:4" ht="12.75">
      <c r="A8" s="271" t="s">
        <v>1942</v>
      </c>
      <c r="B8" s="311">
        <v>10446066</v>
      </c>
      <c r="C8" s="355" t="s">
        <v>1714</v>
      </c>
      <c r="D8" s="368" t="s">
        <v>1978</v>
      </c>
    </row>
    <row r="9" spans="1:4" ht="12.75">
      <c r="A9" s="271" t="s">
        <v>1943</v>
      </c>
      <c r="B9" s="311">
        <v>10446067</v>
      </c>
      <c r="C9" s="355" t="s">
        <v>2104</v>
      </c>
      <c r="D9" s="368" t="s">
        <v>1977</v>
      </c>
    </row>
    <row r="10" spans="1:4" ht="12.75">
      <c r="A10" s="293"/>
      <c r="B10" s="289"/>
      <c r="C10" s="263"/>
      <c r="D10" s="290"/>
    </row>
    <row r="11" spans="1:4" ht="12.75">
      <c r="A11" s="273"/>
      <c r="B11" s="285"/>
      <c r="C11" s="274" t="s">
        <v>1519</v>
      </c>
      <c r="D11" s="275"/>
    </row>
    <row r="12" spans="1:4" ht="12.75">
      <c r="A12" s="271" t="s">
        <v>1945</v>
      </c>
      <c r="B12" s="284">
        <v>10446442</v>
      </c>
      <c r="C12" s="355" t="s">
        <v>2106</v>
      </c>
      <c r="D12" s="390" t="s">
        <v>1978</v>
      </c>
    </row>
    <row r="13" spans="1:4" ht="12.75">
      <c r="A13" s="271" t="s">
        <v>1944</v>
      </c>
      <c r="B13" s="284">
        <v>10446445</v>
      </c>
      <c r="C13" s="355" t="s">
        <v>2105</v>
      </c>
      <c r="D13" s="368" t="s">
        <v>1978</v>
      </c>
    </row>
    <row r="14" spans="1:4" ht="12.75">
      <c r="A14" s="271" t="s">
        <v>1946</v>
      </c>
      <c r="B14" s="284">
        <v>10445706</v>
      </c>
      <c r="C14" s="355" t="s">
        <v>2107</v>
      </c>
      <c r="D14" s="368" t="s">
        <v>1978</v>
      </c>
    </row>
    <row r="15" spans="1:4" ht="12.75">
      <c r="A15" s="271" t="s">
        <v>1947</v>
      </c>
      <c r="B15" s="284">
        <v>10445704</v>
      </c>
      <c r="C15" s="355" t="s">
        <v>2108</v>
      </c>
      <c r="D15" s="368" t="s">
        <v>1977</v>
      </c>
    </row>
    <row r="16" spans="1:4" ht="12.75">
      <c r="A16" s="293"/>
      <c r="B16" s="289"/>
      <c r="C16" s="263"/>
      <c r="D16" s="290"/>
    </row>
    <row r="17" spans="1:4" ht="12.75">
      <c r="A17" s="273"/>
      <c r="B17" s="285"/>
      <c r="C17" s="274" t="s">
        <v>1520</v>
      </c>
      <c r="D17" s="275"/>
    </row>
    <row r="18" spans="1:4" ht="12.75">
      <c r="A18" s="271" t="s">
        <v>2065</v>
      </c>
      <c r="B18" s="284" t="s">
        <v>2066</v>
      </c>
      <c r="C18" s="355" t="s">
        <v>2067</v>
      </c>
      <c r="D18" s="390" t="s">
        <v>1978</v>
      </c>
    </row>
    <row r="19" spans="1:4" ht="12.75">
      <c r="A19" s="271" t="s">
        <v>2068</v>
      </c>
      <c r="B19" s="284">
        <v>10446691</v>
      </c>
      <c r="C19" s="355" t="s">
        <v>1732</v>
      </c>
      <c r="D19" s="368" t="s">
        <v>1978</v>
      </c>
    </row>
    <row r="20" spans="1:4" ht="12.75">
      <c r="A20" s="271" t="s">
        <v>1948</v>
      </c>
      <c r="B20" s="284">
        <v>10445720</v>
      </c>
      <c r="C20" s="355" t="s">
        <v>1971</v>
      </c>
      <c r="D20" s="368" t="s">
        <v>1978</v>
      </c>
    </row>
    <row r="21" spans="1:4" ht="12.75">
      <c r="A21" s="271" t="s">
        <v>1949</v>
      </c>
      <c r="B21" s="284">
        <v>10445721</v>
      </c>
      <c r="C21" s="355" t="s">
        <v>1057</v>
      </c>
      <c r="D21" s="368" t="s">
        <v>1977</v>
      </c>
    </row>
    <row r="22" spans="1:4" ht="12.75">
      <c r="A22" s="293"/>
      <c r="B22" s="289"/>
      <c r="C22" s="263"/>
      <c r="D22" s="290"/>
    </row>
    <row r="23" spans="1:4" ht="12.75">
      <c r="A23" s="273"/>
      <c r="B23" s="285"/>
      <c r="C23" s="274" t="s">
        <v>2109</v>
      </c>
      <c r="D23" s="275"/>
    </row>
    <row r="24" spans="1:4" ht="12.75">
      <c r="A24" s="271" t="s">
        <v>2131</v>
      </c>
      <c r="B24" s="284">
        <v>10446598</v>
      </c>
      <c r="C24" s="355" t="s">
        <v>1058</v>
      </c>
      <c r="D24" s="390" t="s">
        <v>1978</v>
      </c>
    </row>
    <row r="25" spans="1:4" ht="12.75">
      <c r="A25" s="271" t="s">
        <v>2132</v>
      </c>
      <c r="B25" s="284">
        <v>10446463</v>
      </c>
      <c r="C25" s="355" t="s">
        <v>2110</v>
      </c>
      <c r="D25" s="368" t="s">
        <v>1977</v>
      </c>
    </row>
    <row r="26" spans="1:4" ht="12.75">
      <c r="A26" s="271" t="s">
        <v>2133</v>
      </c>
      <c r="B26" s="284">
        <v>10446636</v>
      </c>
      <c r="C26" s="355" t="s">
        <v>2519</v>
      </c>
      <c r="D26" s="368" t="s">
        <v>1977</v>
      </c>
    </row>
    <row r="27" spans="1:4" ht="12.75">
      <c r="A27" s="293"/>
      <c r="B27" s="289"/>
      <c r="C27" s="263"/>
      <c r="D27" s="290"/>
    </row>
    <row r="28" spans="1:4" ht="12.75">
      <c r="A28" s="273"/>
      <c r="B28" s="285"/>
      <c r="C28" s="274" t="s">
        <v>1521</v>
      </c>
      <c r="D28" s="275"/>
    </row>
    <row r="29" spans="1:4" ht="12.75">
      <c r="A29" s="271" t="s">
        <v>2134</v>
      </c>
      <c r="B29" s="284">
        <v>10446330</v>
      </c>
      <c r="C29" s="355" t="s">
        <v>2158</v>
      </c>
      <c r="D29" s="390" t="s">
        <v>1978</v>
      </c>
    </row>
    <row r="30" spans="1:4" ht="12.75">
      <c r="A30" s="271" t="s">
        <v>2135</v>
      </c>
      <c r="B30" s="284">
        <v>10446414</v>
      </c>
      <c r="C30" s="355" t="s">
        <v>1059</v>
      </c>
      <c r="D30" s="368" t="s">
        <v>1978</v>
      </c>
    </row>
    <row r="31" spans="1:4" ht="12.75">
      <c r="A31" s="271" t="s">
        <v>2136</v>
      </c>
      <c r="B31" s="284">
        <v>10446407</v>
      </c>
      <c r="C31" s="355" t="s">
        <v>1060</v>
      </c>
      <c r="D31" s="368" t="s">
        <v>1978</v>
      </c>
    </row>
    <row r="32" spans="1:4" ht="12.75">
      <c r="A32" s="271" t="s">
        <v>2137</v>
      </c>
      <c r="B32" s="284">
        <v>10446269</v>
      </c>
      <c r="C32" s="355" t="s">
        <v>1061</v>
      </c>
      <c r="D32" s="368" t="s">
        <v>1978</v>
      </c>
    </row>
    <row r="33" spans="1:4" ht="12.75">
      <c r="A33" s="271" t="s">
        <v>2138</v>
      </c>
      <c r="B33" s="284">
        <v>10446318</v>
      </c>
      <c r="C33" s="355" t="s">
        <v>1062</v>
      </c>
      <c r="D33" s="368" t="s">
        <v>1978</v>
      </c>
    </row>
    <row r="34" spans="1:4" ht="12.75">
      <c r="A34" s="271" t="s">
        <v>2139</v>
      </c>
      <c r="B34" s="284">
        <v>10446316</v>
      </c>
      <c r="C34" s="355" t="s">
        <v>2155</v>
      </c>
      <c r="D34" s="368" t="s">
        <v>1978</v>
      </c>
    </row>
    <row r="35" spans="1:4" ht="12.75">
      <c r="A35" s="271" t="s">
        <v>2140</v>
      </c>
      <c r="B35" s="284">
        <v>10446415</v>
      </c>
      <c r="C35" s="355" t="s">
        <v>2156</v>
      </c>
      <c r="D35" s="368" t="s">
        <v>1978</v>
      </c>
    </row>
    <row r="36" spans="1:4" ht="12.75">
      <c r="A36" s="271" t="s">
        <v>2141</v>
      </c>
      <c r="B36" s="284">
        <v>10446411</v>
      </c>
      <c r="C36" s="355" t="s">
        <v>732</v>
      </c>
      <c r="D36" s="368" t="s">
        <v>1978</v>
      </c>
    </row>
    <row r="37" spans="1:4" ht="12.75">
      <c r="A37" s="362" t="s">
        <v>2142</v>
      </c>
      <c r="B37" s="312">
        <v>10446652</v>
      </c>
      <c r="C37" s="369" t="s">
        <v>2157</v>
      </c>
      <c r="D37" s="368" t="s">
        <v>1978</v>
      </c>
    </row>
    <row r="38" spans="1:4" ht="12.75">
      <c r="A38" s="271" t="s">
        <v>2263</v>
      </c>
      <c r="B38" s="284">
        <v>10445729</v>
      </c>
      <c r="C38" s="355" t="s">
        <v>2262</v>
      </c>
      <c r="D38" s="368" t="s">
        <v>1977</v>
      </c>
    </row>
    <row r="39" spans="1:4" ht="12.75">
      <c r="A39" s="293"/>
      <c r="B39" s="289"/>
      <c r="C39" s="263"/>
      <c r="D39" s="290"/>
    </row>
    <row r="40" spans="1:4" ht="12.75">
      <c r="A40" s="273"/>
      <c r="B40" s="285"/>
      <c r="C40" s="274" t="s">
        <v>1066</v>
      </c>
      <c r="D40" s="275"/>
    </row>
    <row r="41" spans="1:4" ht="12.75">
      <c r="A41" s="271" t="s">
        <v>2143</v>
      </c>
      <c r="B41" s="284">
        <v>10446673</v>
      </c>
      <c r="C41" s="355" t="s">
        <v>1067</v>
      </c>
      <c r="D41" s="390" t="s">
        <v>1978</v>
      </c>
    </row>
    <row r="42" spans="1:4" ht="12.75">
      <c r="A42" s="293"/>
      <c r="B42" s="289"/>
      <c r="C42" s="263"/>
      <c r="D42" s="290"/>
    </row>
    <row r="43" spans="1:4" ht="12.75">
      <c r="A43" s="273"/>
      <c r="B43" s="285"/>
      <c r="C43" s="274" t="s">
        <v>1522</v>
      </c>
      <c r="D43" s="275"/>
    </row>
    <row r="44" spans="1:4" ht="12.75">
      <c r="A44" s="271" t="s">
        <v>2144</v>
      </c>
      <c r="B44" s="284">
        <v>10446499</v>
      </c>
      <c r="C44" s="355" t="s">
        <v>2509</v>
      </c>
      <c r="D44" s="390" t="s">
        <v>1978</v>
      </c>
    </row>
    <row r="45" spans="1:4" ht="12.75">
      <c r="A45" s="271" t="s">
        <v>2145</v>
      </c>
      <c r="B45" s="284">
        <v>10446101</v>
      </c>
      <c r="C45" s="355" t="s">
        <v>680</v>
      </c>
      <c r="D45" s="368" t="s">
        <v>1978</v>
      </c>
    </row>
    <row r="46" spans="1:4" ht="12.75">
      <c r="A46" s="271" t="s">
        <v>2146</v>
      </c>
      <c r="B46" s="284">
        <v>10446185</v>
      </c>
      <c r="C46" s="355" t="s">
        <v>2515</v>
      </c>
      <c r="D46" s="368" t="s">
        <v>1977</v>
      </c>
    </row>
    <row r="47" spans="1:4" ht="12.75">
      <c r="A47" s="362" t="s">
        <v>2147</v>
      </c>
      <c r="B47" s="312">
        <v>10445968</v>
      </c>
      <c r="C47" s="369" t="s">
        <v>2510</v>
      </c>
      <c r="D47" s="374" t="s">
        <v>1978</v>
      </c>
    </row>
    <row r="48" spans="1:4" ht="12.75">
      <c r="A48" s="378" t="s">
        <v>1865</v>
      </c>
      <c r="B48" s="379">
        <v>10445977</v>
      </c>
      <c r="C48" s="380" t="s">
        <v>2516</v>
      </c>
      <c r="D48" s="377" t="s">
        <v>1978</v>
      </c>
    </row>
    <row r="49" spans="1:4" ht="12.75">
      <c r="A49" s="381" t="s">
        <v>2321</v>
      </c>
      <c r="B49" s="382">
        <v>10446029</v>
      </c>
      <c r="C49" s="383" t="s">
        <v>2506</v>
      </c>
      <c r="D49" s="377" t="s">
        <v>1978</v>
      </c>
    </row>
    <row r="50" spans="1:4" ht="12.75">
      <c r="A50" s="293"/>
      <c r="B50" s="289"/>
      <c r="C50" s="263"/>
      <c r="D50" s="290"/>
    </row>
    <row r="51" spans="1:4" ht="12.75">
      <c r="A51" s="273"/>
      <c r="B51" s="285"/>
      <c r="C51" s="274" t="s">
        <v>681</v>
      </c>
      <c r="D51" s="275"/>
    </row>
    <row r="52" spans="1:4" ht="12.75">
      <c r="A52" s="271" t="s">
        <v>1736</v>
      </c>
      <c r="B52" s="284">
        <v>10487040</v>
      </c>
      <c r="C52" s="355" t="s">
        <v>2505</v>
      </c>
      <c r="D52" s="390" t="s">
        <v>1977</v>
      </c>
    </row>
    <row r="53" spans="1:4" ht="12.75">
      <c r="A53" s="271" t="s">
        <v>2148</v>
      </c>
      <c r="B53" s="284">
        <v>10446425</v>
      </c>
      <c r="C53" s="355" t="s">
        <v>730</v>
      </c>
      <c r="D53" s="368" t="s">
        <v>1978</v>
      </c>
    </row>
    <row r="54" spans="1:4" ht="12.75">
      <c r="A54" s="271" t="s">
        <v>2149</v>
      </c>
      <c r="B54" s="284">
        <v>10445967</v>
      </c>
      <c r="C54" s="355" t="s">
        <v>2511</v>
      </c>
      <c r="D54" s="368" t="s">
        <v>1978</v>
      </c>
    </row>
    <row r="55" spans="1:4" ht="12.75">
      <c r="A55" s="271" t="s">
        <v>2150</v>
      </c>
      <c r="B55" s="284">
        <v>10446423</v>
      </c>
      <c r="C55" s="355" t="s">
        <v>731</v>
      </c>
      <c r="D55" s="368" t="s">
        <v>1978</v>
      </c>
    </row>
    <row r="56" spans="1:4" ht="12.75">
      <c r="A56" s="293"/>
      <c r="B56" s="289"/>
      <c r="C56" s="263"/>
      <c r="D56" s="290"/>
    </row>
    <row r="57" spans="1:4" ht="12.75">
      <c r="A57" s="273"/>
      <c r="B57" s="285"/>
      <c r="C57" s="274" t="s">
        <v>1699</v>
      </c>
      <c r="D57" s="275"/>
    </row>
    <row r="58" spans="1:4" ht="12.75">
      <c r="A58" s="271" t="s">
        <v>2151</v>
      </c>
      <c r="B58" s="284">
        <v>10446642</v>
      </c>
      <c r="C58" s="355" t="s">
        <v>682</v>
      </c>
      <c r="D58" s="390" t="s">
        <v>1977</v>
      </c>
    </row>
    <row r="59" spans="1:4" ht="12.75">
      <c r="A59" s="271" t="s">
        <v>2152</v>
      </c>
      <c r="B59" s="284">
        <v>10446427</v>
      </c>
      <c r="C59" s="355" t="s">
        <v>683</v>
      </c>
      <c r="D59" s="390" t="s">
        <v>1977</v>
      </c>
    </row>
    <row r="60" spans="1:4" ht="12.75">
      <c r="A60" s="271" t="s">
        <v>2153</v>
      </c>
      <c r="B60" s="284">
        <v>10446620</v>
      </c>
      <c r="C60" s="355" t="s">
        <v>2512</v>
      </c>
      <c r="D60" s="390" t="s">
        <v>1978</v>
      </c>
    </row>
    <row r="61" spans="1:4" ht="12.75">
      <c r="A61" s="271" t="s">
        <v>2089</v>
      </c>
      <c r="B61" s="284">
        <v>10446446</v>
      </c>
      <c r="C61" s="355" t="s">
        <v>2178</v>
      </c>
      <c r="D61" s="390" t="s">
        <v>1978</v>
      </c>
    </row>
    <row r="62" spans="1:4" ht="12.75">
      <c r="A62" s="271" t="s">
        <v>1950</v>
      </c>
      <c r="B62" s="284">
        <v>10446431</v>
      </c>
      <c r="C62" s="355" t="s">
        <v>684</v>
      </c>
      <c r="D62" s="390" t="s">
        <v>1977</v>
      </c>
    </row>
    <row r="63" spans="1:4" ht="12.75">
      <c r="A63" s="271" t="s">
        <v>1737</v>
      </c>
      <c r="B63" s="284">
        <v>10446023</v>
      </c>
      <c r="C63" s="355" t="s">
        <v>2504</v>
      </c>
      <c r="D63" s="390" t="s">
        <v>1977</v>
      </c>
    </row>
    <row r="64" spans="1:4" ht="12.75">
      <c r="A64" s="293"/>
      <c r="B64" s="289"/>
      <c r="C64" s="263"/>
      <c r="D64" s="290"/>
    </row>
    <row r="65" spans="1:4" ht="12.75">
      <c r="A65" s="273"/>
      <c r="B65" s="285"/>
      <c r="C65" s="274" t="s">
        <v>1700</v>
      </c>
      <c r="D65" s="275"/>
    </row>
    <row r="66" spans="1:4" ht="12.75">
      <c r="A66" s="271" t="s">
        <v>728</v>
      </c>
      <c r="B66" s="284">
        <v>10445979</v>
      </c>
      <c r="C66" s="355" t="s">
        <v>2514</v>
      </c>
      <c r="D66" s="390" t="s">
        <v>1978</v>
      </c>
    </row>
    <row r="67" spans="1:4" ht="12.75">
      <c r="A67" s="271" t="s">
        <v>1951</v>
      </c>
      <c r="B67" s="284">
        <v>10445722</v>
      </c>
      <c r="C67" s="355" t="s">
        <v>2513</v>
      </c>
      <c r="D67" s="368" t="s">
        <v>1977</v>
      </c>
    </row>
    <row r="68" spans="1:4" ht="12.75">
      <c r="A68" s="293"/>
      <c r="B68" s="289"/>
      <c r="C68" s="263"/>
      <c r="D68" s="290"/>
    </row>
    <row r="69" spans="1:4" ht="12.75">
      <c r="A69" s="273"/>
      <c r="B69" s="285"/>
      <c r="C69" s="274" t="s">
        <v>1701</v>
      </c>
      <c r="D69" s="275"/>
    </row>
    <row r="70" spans="1:4" ht="12.75">
      <c r="A70" s="271" t="s">
        <v>1952</v>
      </c>
      <c r="B70" s="284">
        <v>10446063</v>
      </c>
      <c r="C70" s="355" t="s">
        <v>1068</v>
      </c>
      <c r="D70" s="390" t="s">
        <v>1978</v>
      </c>
    </row>
    <row r="71" spans="1:4" ht="12.75">
      <c r="A71" s="271" t="s">
        <v>1953</v>
      </c>
      <c r="B71" s="284">
        <v>10446064</v>
      </c>
      <c r="C71" s="355" t="s">
        <v>1069</v>
      </c>
      <c r="D71" s="368" t="s">
        <v>1978</v>
      </c>
    </row>
    <row r="72" spans="1:4" ht="12.75">
      <c r="A72" s="293"/>
      <c r="B72" s="289"/>
      <c r="C72" s="263"/>
      <c r="D72" s="290"/>
    </row>
    <row r="73" spans="1:4" ht="12.75">
      <c r="A73" s="273"/>
      <c r="B73" s="285"/>
      <c r="C73" s="274" t="s">
        <v>2179</v>
      </c>
      <c r="D73" s="275"/>
    </row>
    <row r="74" spans="1:4" ht="12.75">
      <c r="A74" s="271" t="s">
        <v>1954</v>
      </c>
      <c r="B74" s="284">
        <v>10446032</v>
      </c>
      <c r="C74" s="355" t="s">
        <v>1070</v>
      </c>
      <c r="D74" s="368" t="s">
        <v>1977</v>
      </c>
    </row>
    <row r="75" spans="1:4" ht="12.75">
      <c r="A75" s="271" t="s">
        <v>1955</v>
      </c>
      <c r="B75" s="284">
        <v>10446033</v>
      </c>
      <c r="C75" s="355" t="s">
        <v>1071</v>
      </c>
      <c r="D75" s="390" t="s">
        <v>1978</v>
      </c>
    </row>
    <row r="76" spans="1:4" ht="12.75">
      <c r="A76" s="271" t="s">
        <v>1956</v>
      </c>
      <c r="B76" s="284">
        <v>10446232</v>
      </c>
      <c r="C76" s="355" t="s">
        <v>1113</v>
      </c>
      <c r="D76" s="368" t="s">
        <v>1978</v>
      </c>
    </row>
    <row r="77" spans="1:4" ht="12.75">
      <c r="A77" s="271" t="s">
        <v>1957</v>
      </c>
      <c r="B77" s="284">
        <v>10446530</v>
      </c>
      <c r="C77" s="355" t="s">
        <v>1916</v>
      </c>
      <c r="D77" s="368" t="s">
        <v>1978</v>
      </c>
    </row>
    <row r="78" spans="1:4" ht="12.75">
      <c r="A78" s="271" t="s">
        <v>2111</v>
      </c>
      <c r="B78" s="284">
        <v>10446532</v>
      </c>
      <c r="C78" s="355" t="s">
        <v>2112</v>
      </c>
      <c r="D78" s="368" t="s">
        <v>1978</v>
      </c>
    </row>
    <row r="79" spans="1:4" ht="12.75">
      <c r="A79" s="271"/>
      <c r="B79" s="284">
        <v>10446708</v>
      </c>
      <c r="C79" s="355" t="s">
        <v>2069</v>
      </c>
      <c r="D79" s="368" t="s">
        <v>1978</v>
      </c>
    </row>
    <row r="80" spans="1:4" ht="12.75">
      <c r="A80" s="271" t="s">
        <v>1958</v>
      </c>
      <c r="B80" s="284">
        <v>10445689</v>
      </c>
      <c r="C80" s="355" t="s">
        <v>2271</v>
      </c>
      <c r="D80" s="368" t="s">
        <v>1978</v>
      </c>
    </row>
    <row r="81" spans="1:4" ht="12.75">
      <c r="A81" s="271" t="s">
        <v>1866</v>
      </c>
      <c r="B81" s="356">
        <v>10445690</v>
      </c>
      <c r="C81" s="355" t="s">
        <v>2267</v>
      </c>
      <c r="D81" s="368" t="s">
        <v>1978</v>
      </c>
    </row>
    <row r="82" spans="1:4" ht="12.75">
      <c r="A82" s="271" t="s">
        <v>1867</v>
      </c>
      <c r="B82" s="284">
        <v>10445691</v>
      </c>
      <c r="C82" s="355" t="s">
        <v>1117</v>
      </c>
      <c r="D82" s="368" t="s">
        <v>1978</v>
      </c>
    </row>
    <row r="83" spans="1:4" ht="12.75">
      <c r="A83" s="271" t="s">
        <v>2222</v>
      </c>
      <c r="B83" s="271">
        <v>10445861</v>
      </c>
      <c r="C83" s="355" t="s">
        <v>2230</v>
      </c>
      <c r="D83" s="368" t="s">
        <v>1978</v>
      </c>
    </row>
    <row r="84" spans="1:4" ht="12.75">
      <c r="A84" s="271" t="s">
        <v>1959</v>
      </c>
      <c r="B84" s="284">
        <v>10445687</v>
      </c>
      <c r="C84" s="355" t="s">
        <v>2264</v>
      </c>
      <c r="D84" s="368" t="s">
        <v>1978</v>
      </c>
    </row>
    <row r="85" spans="1:4" ht="12.75">
      <c r="A85" s="271" t="s">
        <v>2273</v>
      </c>
      <c r="B85" s="284">
        <v>10488059</v>
      </c>
      <c r="C85" s="355" t="s">
        <v>2265</v>
      </c>
      <c r="D85" s="368" t="s">
        <v>1978</v>
      </c>
    </row>
    <row r="86" spans="1:4" ht="12.75">
      <c r="A86" s="271" t="s">
        <v>1960</v>
      </c>
      <c r="B86" s="284">
        <v>10446513</v>
      </c>
      <c r="C86" s="355" t="s">
        <v>2070</v>
      </c>
      <c r="D86" s="368" t="s">
        <v>1978</v>
      </c>
    </row>
    <row r="87" spans="1:4" ht="12.75">
      <c r="A87" s="271" t="s">
        <v>1961</v>
      </c>
      <c r="B87" s="284">
        <v>10446684</v>
      </c>
      <c r="C87" s="355" t="s">
        <v>1114</v>
      </c>
      <c r="D87" s="368" t="s">
        <v>1978</v>
      </c>
    </row>
    <row r="88" spans="1:4" ht="12.75">
      <c r="A88" s="271" t="s">
        <v>1962</v>
      </c>
      <c r="B88" s="284">
        <v>10446526</v>
      </c>
      <c r="C88" s="355" t="s">
        <v>2259</v>
      </c>
      <c r="D88" s="368" t="s">
        <v>1977</v>
      </c>
    </row>
    <row r="89" spans="1:4" ht="12.75">
      <c r="A89" s="271" t="s">
        <v>2260</v>
      </c>
      <c r="B89" s="284">
        <v>10449436</v>
      </c>
      <c r="C89" s="355" t="s">
        <v>2272</v>
      </c>
      <c r="D89" s="368" t="s">
        <v>1977</v>
      </c>
    </row>
    <row r="90" spans="1:4" ht="12.75">
      <c r="A90" s="271" t="s">
        <v>1963</v>
      </c>
      <c r="B90" s="284">
        <v>10446524</v>
      </c>
      <c r="C90" s="355" t="s">
        <v>1115</v>
      </c>
      <c r="D90" s="368" t="s">
        <v>1978</v>
      </c>
    </row>
    <row r="91" spans="1:4" ht="12.75">
      <c r="A91" s="271" t="s">
        <v>1964</v>
      </c>
      <c r="B91" s="284">
        <v>10446125</v>
      </c>
      <c r="C91" s="355" t="s">
        <v>1116</v>
      </c>
      <c r="D91" s="368" t="s">
        <v>1977</v>
      </c>
    </row>
    <row r="92" spans="1:4" ht="12.75">
      <c r="A92" s="356">
        <v>181604</v>
      </c>
      <c r="B92" s="284">
        <v>10482450</v>
      </c>
      <c r="C92" s="355" t="s">
        <v>2268</v>
      </c>
      <c r="D92" s="368" t="s">
        <v>1977</v>
      </c>
    </row>
    <row r="93" spans="1:4" ht="12.75">
      <c r="A93" s="271" t="s">
        <v>1965</v>
      </c>
      <c r="B93" s="284">
        <v>10446529</v>
      </c>
      <c r="C93" s="355" t="s">
        <v>2269</v>
      </c>
      <c r="D93" s="368" t="s">
        <v>1977</v>
      </c>
    </row>
    <row r="94" spans="1:4" ht="12.75">
      <c r="A94" s="271" t="s">
        <v>2286</v>
      </c>
      <c r="B94" s="284">
        <v>10873440</v>
      </c>
      <c r="C94" s="355" t="s">
        <v>2289</v>
      </c>
      <c r="D94" s="368" t="s">
        <v>1978</v>
      </c>
    </row>
    <row r="95" spans="1:4" ht="12.75">
      <c r="A95" s="271" t="s">
        <v>1882</v>
      </c>
      <c r="B95" s="284">
        <v>10446135</v>
      </c>
      <c r="C95" s="355" t="s">
        <v>2223</v>
      </c>
      <c r="D95" s="370"/>
    </row>
    <row r="96" spans="1:4" ht="12.75">
      <c r="A96" s="271" t="s">
        <v>1533</v>
      </c>
      <c r="B96" s="284">
        <v>10470110</v>
      </c>
      <c r="C96" s="355" t="s">
        <v>2270</v>
      </c>
      <c r="D96" s="368" t="s">
        <v>1977</v>
      </c>
    </row>
    <row r="97" spans="1:4" ht="12.75">
      <c r="A97" s="362" t="s">
        <v>1112</v>
      </c>
      <c r="B97" s="312">
        <v>10455382</v>
      </c>
      <c r="C97" s="369" t="s">
        <v>2266</v>
      </c>
      <c r="D97" s="374" t="s">
        <v>1977</v>
      </c>
    </row>
    <row r="98" spans="1:4" ht="12.75">
      <c r="A98" s="391" t="s">
        <v>2284</v>
      </c>
      <c r="B98" s="392">
        <v>10709524</v>
      </c>
      <c r="C98" s="383" t="s">
        <v>2502</v>
      </c>
      <c r="D98" s="377" t="s">
        <v>1977</v>
      </c>
    </row>
    <row r="99" spans="1:4" ht="12.75">
      <c r="A99" s="391" t="s">
        <v>2285</v>
      </c>
      <c r="B99" s="392">
        <v>10481761</v>
      </c>
      <c r="C99" s="383" t="s">
        <v>2503</v>
      </c>
      <c r="D99" s="377" t="s">
        <v>1977</v>
      </c>
    </row>
    <row r="100" spans="1:4" ht="12.75">
      <c r="A100" s="293"/>
      <c r="B100" s="289"/>
      <c r="C100" s="263"/>
      <c r="D100" s="290"/>
    </row>
    <row r="101" spans="1:4" ht="12.75">
      <c r="A101" s="273"/>
      <c r="B101" s="285"/>
      <c r="C101" s="274" t="s">
        <v>2180</v>
      </c>
      <c r="D101" s="275"/>
    </row>
    <row r="102" spans="1:4" ht="12.75">
      <c r="A102" s="271" t="s">
        <v>2071</v>
      </c>
      <c r="B102" s="284" t="s">
        <v>2072</v>
      </c>
      <c r="C102" s="355" t="s">
        <v>2073</v>
      </c>
      <c r="D102" s="368" t="s">
        <v>1978</v>
      </c>
    </row>
    <row r="103" spans="1:4" ht="12.75">
      <c r="A103" s="271" t="s">
        <v>1516</v>
      </c>
      <c r="B103" s="284">
        <v>10446148</v>
      </c>
      <c r="C103" s="355" t="s">
        <v>1919</v>
      </c>
      <c r="D103" s="368" t="s">
        <v>1978</v>
      </c>
    </row>
    <row r="104" spans="1:4" ht="12.75">
      <c r="A104" s="271" t="s">
        <v>1518</v>
      </c>
      <c r="B104" s="284">
        <v>10445969</v>
      </c>
      <c r="C104" s="355" t="s">
        <v>2518</v>
      </c>
      <c r="D104" s="368" t="s">
        <v>1977</v>
      </c>
    </row>
    <row r="105" spans="1:4" ht="12.75">
      <c r="A105" s="271" t="s">
        <v>1076</v>
      </c>
      <c r="B105" s="284">
        <v>10445989</v>
      </c>
      <c r="C105" s="355" t="s">
        <v>1077</v>
      </c>
      <c r="D105" s="368" t="s">
        <v>1977</v>
      </c>
    </row>
    <row r="106" spans="1:4" ht="12.75">
      <c r="A106" s="271" t="s">
        <v>1078</v>
      </c>
      <c r="B106" s="284">
        <v>10445987</v>
      </c>
      <c r="C106" s="355" t="s">
        <v>1079</v>
      </c>
      <c r="D106" s="368" t="s">
        <v>1977</v>
      </c>
    </row>
    <row r="107" spans="1:4" ht="12.75">
      <c r="A107" s="271" t="s">
        <v>1738</v>
      </c>
      <c r="B107" s="284">
        <v>10446024</v>
      </c>
      <c r="C107" s="355" t="s">
        <v>2507</v>
      </c>
      <c r="D107" s="368" t="s">
        <v>1977</v>
      </c>
    </row>
    <row r="108" spans="1:4" ht="12.75">
      <c r="A108" s="294"/>
      <c r="B108" s="294"/>
      <c r="C108" s="263"/>
      <c r="D108" s="290"/>
    </row>
    <row r="109" spans="1:4" ht="12.75">
      <c r="A109" s="273"/>
      <c r="B109" s="285"/>
      <c r="C109" s="274" t="s">
        <v>740</v>
      </c>
      <c r="D109" s="275"/>
    </row>
    <row r="110" spans="1:4" ht="12.75">
      <c r="A110" s="271" t="s">
        <v>1966</v>
      </c>
      <c r="B110" s="356">
        <v>10446471</v>
      </c>
      <c r="C110" s="272" t="s">
        <v>1917</v>
      </c>
      <c r="D110" s="372" t="s">
        <v>1978</v>
      </c>
    </row>
    <row r="111" spans="1:4" ht="12.75">
      <c r="A111" s="271" t="s">
        <v>1967</v>
      </c>
      <c r="B111" s="356">
        <v>10446234</v>
      </c>
      <c r="C111" s="272" t="s">
        <v>1918</v>
      </c>
      <c r="D111" s="372" t="s">
        <v>1978</v>
      </c>
    </row>
    <row r="112" spans="1:4" ht="12.75">
      <c r="A112" s="271" t="s">
        <v>1081</v>
      </c>
      <c r="B112" s="356">
        <v>10446005</v>
      </c>
      <c r="C112" s="272" t="s">
        <v>729</v>
      </c>
      <c r="D112" s="372" t="s">
        <v>1978</v>
      </c>
    </row>
    <row r="113" spans="1:4" ht="12.75">
      <c r="A113" s="271" t="s">
        <v>1082</v>
      </c>
      <c r="B113" s="356">
        <v>10445985</v>
      </c>
      <c r="C113" s="272" t="s">
        <v>1083</v>
      </c>
      <c r="D113" s="372" t="s">
        <v>1977</v>
      </c>
    </row>
    <row r="114" spans="1:4" ht="12.75">
      <c r="A114" s="271" t="s">
        <v>1084</v>
      </c>
      <c r="B114" s="356">
        <v>10445986</v>
      </c>
      <c r="C114" s="272" t="s">
        <v>1085</v>
      </c>
      <c r="D114" s="372" t="s">
        <v>1977</v>
      </c>
    </row>
    <row r="115" spans="1:4" ht="12.75">
      <c r="A115" s="271" t="s">
        <v>1086</v>
      </c>
      <c r="B115" s="356">
        <v>10445990</v>
      </c>
      <c r="C115" s="272" t="s">
        <v>1087</v>
      </c>
      <c r="D115" s="372" t="s">
        <v>1977</v>
      </c>
    </row>
    <row r="116" spans="1:4" ht="12.75">
      <c r="A116" s="271" t="s">
        <v>1088</v>
      </c>
      <c r="B116" s="356">
        <v>10445988</v>
      </c>
      <c r="C116" s="272" t="s">
        <v>1089</v>
      </c>
      <c r="D116" s="372" t="s">
        <v>1977</v>
      </c>
    </row>
    <row r="117" spans="1:4" ht="12.75">
      <c r="A117" s="271" t="s">
        <v>1517</v>
      </c>
      <c r="B117" s="356">
        <v>10446096</v>
      </c>
      <c r="C117" s="272" t="s">
        <v>1920</v>
      </c>
      <c r="D117" s="372" t="s">
        <v>1977</v>
      </c>
    </row>
    <row r="118" spans="1:4" ht="12.75">
      <c r="A118" s="357">
        <v>291070</v>
      </c>
      <c r="B118" s="311">
        <v>10445601</v>
      </c>
      <c r="C118" s="272" t="s">
        <v>677</v>
      </c>
      <c r="D118" s="372" t="s">
        <v>1977</v>
      </c>
    </row>
    <row r="119" spans="1:4" ht="12.75">
      <c r="A119" s="311">
        <v>291071</v>
      </c>
      <c r="B119" s="311">
        <v>10445602</v>
      </c>
      <c r="C119" s="272" t="s">
        <v>678</v>
      </c>
      <c r="D119" s="372" t="s">
        <v>1977</v>
      </c>
    </row>
    <row r="120" spans="1:4" ht="12.75">
      <c r="A120" s="311">
        <v>291072</v>
      </c>
      <c r="B120" s="311">
        <v>10445603</v>
      </c>
      <c r="C120" s="272" t="s">
        <v>679</v>
      </c>
      <c r="D120" s="372" t="s">
        <v>1977</v>
      </c>
    </row>
    <row r="121" spans="1:4" ht="12.75">
      <c r="A121" s="294"/>
      <c r="B121" s="294"/>
      <c r="C121" s="263"/>
      <c r="D121" s="394"/>
    </row>
    <row r="122" spans="1:4" ht="12.75">
      <c r="A122" s="266"/>
      <c r="B122" s="289"/>
      <c r="C122" s="263"/>
      <c r="D122" s="290"/>
    </row>
    <row r="123" spans="1:4" ht="12.75">
      <c r="A123" s="273"/>
      <c r="B123" s="285"/>
      <c r="C123" s="274" t="s">
        <v>1690</v>
      </c>
      <c r="D123" s="275"/>
    </row>
    <row r="124" spans="1:4" ht="12.75">
      <c r="A124" s="271" t="s">
        <v>1035</v>
      </c>
      <c r="B124" s="284">
        <v>10445696</v>
      </c>
      <c r="C124" s="355" t="s">
        <v>1036</v>
      </c>
      <c r="D124" s="390" t="s">
        <v>1977</v>
      </c>
    </row>
    <row r="125" spans="1:4" ht="12.75">
      <c r="A125" s="271" t="s">
        <v>1037</v>
      </c>
      <c r="B125" s="284">
        <v>10445698</v>
      </c>
      <c r="C125" s="355" t="s">
        <v>1038</v>
      </c>
      <c r="D125" s="368" t="s">
        <v>1977</v>
      </c>
    </row>
    <row r="126" spans="1:4" ht="12.75">
      <c r="A126" s="271" t="s">
        <v>1853</v>
      </c>
      <c r="B126" s="284">
        <v>10445700</v>
      </c>
      <c r="C126" s="355" t="s">
        <v>2508</v>
      </c>
      <c r="D126" s="368" t="s">
        <v>1977</v>
      </c>
    </row>
    <row r="127" spans="1:4" ht="12.75">
      <c r="A127" s="271" t="s">
        <v>1039</v>
      </c>
      <c r="B127" s="284">
        <v>10445701</v>
      </c>
      <c r="C127" s="355" t="s">
        <v>2517</v>
      </c>
      <c r="D127" s="368" t="s">
        <v>1977</v>
      </c>
    </row>
    <row r="128" spans="1:4" ht="12.75">
      <c r="A128" s="337"/>
      <c r="B128" s="338"/>
      <c r="C128" s="339"/>
      <c r="D128" s="290"/>
    </row>
    <row r="129" spans="1:4" ht="12.75">
      <c r="A129" s="291"/>
      <c r="B129" s="285"/>
      <c r="C129" s="403" t="s">
        <v>1040</v>
      </c>
      <c r="D129" s="275"/>
    </row>
    <row r="130" spans="1:4" ht="12.75">
      <c r="A130" s="271" t="s">
        <v>1041</v>
      </c>
      <c r="B130" s="284">
        <v>10459383</v>
      </c>
      <c r="C130" s="355" t="s">
        <v>1042</v>
      </c>
      <c r="D130" s="390" t="s">
        <v>1977</v>
      </c>
    </row>
    <row r="131" spans="1:4" ht="12.75">
      <c r="A131" s="271" t="s">
        <v>1043</v>
      </c>
      <c r="B131" s="284">
        <v>10459384</v>
      </c>
      <c r="C131" s="355" t="s">
        <v>1044</v>
      </c>
      <c r="D131" s="368" t="s">
        <v>1977</v>
      </c>
    </row>
    <row r="132" spans="1:4" ht="12.75">
      <c r="A132" s="271" t="s">
        <v>1750</v>
      </c>
      <c r="B132" s="284">
        <v>10481748</v>
      </c>
      <c r="C132" s="355" t="s">
        <v>2283</v>
      </c>
      <c r="D132" s="368" t="s">
        <v>1977</v>
      </c>
    </row>
    <row r="133" spans="1:4" ht="12.75">
      <c r="A133" s="271" t="s">
        <v>1045</v>
      </c>
      <c r="B133" s="284">
        <v>10459385</v>
      </c>
      <c r="C133" s="355" t="s">
        <v>1046</v>
      </c>
      <c r="D133" s="368" t="s">
        <v>1977</v>
      </c>
    </row>
    <row r="134" spans="1:4" ht="12.75">
      <c r="A134" s="271" t="s">
        <v>1047</v>
      </c>
      <c r="B134" s="284">
        <v>10459386</v>
      </c>
      <c r="C134" s="355" t="s">
        <v>1048</v>
      </c>
      <c r="D134" s="368" t="s">
        <v>1977</v>
      </c>
    </row>
    <row r="135" spans="1:4" ht="12.75">
      <c r="A135" s="271" t="s">
        <v>1049</v>
      </c>
      <c r="B135" s="284">
        <v>10445702</v>
      </c>
      <c r="C135" s="355" t="s">
        <v>1050</v>
      </c>
      <c r="D135" s="368" t="s">
        <v>1977</v>
      </c>
    </row>
    <row r="136" spans="1:4" ht="12.75">
      <c r="A136" s="271" t="s">
        <v>1051</v>
      </c>
      <c r="B136" s="284">
        <v>10445703</v>
      </c>
      <c r="C136" s="355" t="s">
        <v>1052</v>
      </c>
      <c r="D136" s="368" t="s">
        <v>1977</v>
      </c>
    </row>
    <row r="137" spans="1:4" ht="12.75">
      <c r="A137" s="271" t="s">
        <v>1053</v>
      </c>
      <c r="B137" s="284">
        <v>10459387</v>
      </c>
      <c r="C137" s="355" t="s">
        <v>1054</v>
      </c>
      <c r="D137" s="368" t="s">
        <v>1977</v>
      </c>
    </row>
    <row r="138" spans="1:4" ht="12.75">
      <c r="A138" s="271" t="s">
        <v>1055</v>
      </c>
      <c r="B138" s="284">
        <v>10459388</v>
      </c>
      <c r="C138" s="355" t="s">
        <v>1056</v>
      </c>
      <c r="D138" s="368" t="s">
        <v>1977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7"/>
  <sheetViews>
    <sheetView topLeftCell="A34" workbookViewId="0">
      <selection activeCell="F12" sqref="F12"/>
    </sheetView>
  </sheetViews>
  <sheetFormatPr baseColWidth="10" defaultRowHeight="12"/>
  <cols>
    <col min="1" max="1" width="15.7109375" bestFit="1" customWidth="1"/>
    <col min="3" max="3" width="61.85546875" customWidth="1"/>
  </cols>
  <sheetData>
    <row r="1" spans="1:4" ht="25.5">
      <c r="A1" s="360"/>
      <c r="B1" s="354"/>
      <c r="C1" s="354"/>
      <c r="D1" s="331" t="s">
        <v>1929</v>
      </c>
    </row>
    <row r="2" spans="1:4" ht="12.75">
      <c r="A2" s="286"/>
      <c r="B2" s="335"/>
      <c r="C2" s="335" t="s">
        <v>2560</v>
      </c>
      <c r="D2" s="276"/>
    </row>
    <row r="3" spans="1:4" ht="12.75">
      <c r="A3" s="341"/>
      <c r="B3" s="342"/>
      <c r="C3" s="334" t="s">
        <v>2258</v>
      </c>
      <c r="D3" s="277"/>
    </row>
    <row r="4" spans="1:4" ht="12.75">
      <c r="A4" s="271" t="s">
        <v>2026</v>
      </c>
      <c r="B4" s="311">
        <v>10312269</v>
      </c>
      <c r="C4" s="355" t="s">
        <v>2252</v>
      </c>
      <c r="D4" s="368" t="s">
        <v>1978</v>
      </c>
    </row>
    <row r="5" spans="1:4" ht="12.75">
      <c r="A5" s="271" t="s">
        <v>2027</v>
      </c>
      <c r="B5" s="311">
        <v>10312270</v>
      </c>
      <c r="C5" s="355" t="s">
        <v>2253</v>
      </c>
      <c r="D5" s="368" t="s">
        <v>1978</v>
      </c>
    </row>
    <row r="6" spans="1:4" ht="12.75">
      <c r="A6" s="271" t="s">
        <v>2028</v>
      </c>
      <c r="B6" s="311">
        <v>10330709</v>
      </c>
      <c r="C6" s="355" t="s">
        <v>2254</v>
      </c>
      <c r="D6" s="368" t="s">
        <v>1978</v>
      </c>
    </row>
    <row r="7" spans="1:4" ht="12.75">
      <c r="A7" s="271" t="s">
        <v>2029</v>
      </c>
      <c r="B7" s="311">
        <v>10312272</v>
      </c>
      <c r="C7" s="355" t="s">
        <v>2255</v>
      </c>
      <c r="D7" s="368" t="s">
        <v>1978</v>
      </c>
    </row>
    <row r="8" spans="1:4" ht="12.75">
      <c r="A8" s="271"/>
      <c r="B8" s="311">
        <v>10285021</v>
      </c>
      <c r="C8" s="355" t="s">
        <v>2251</v>
      </c>
      <c r="D8" s="368" t="s">
        <v>1978</v>
      </c>
    </row>
    <row r="9" spans="1:4" ht="12.75">
      <c r="A9" s="271" t="s">
        <v>1868</v>
      </c>
      <c r="B9" s="311">
        <v>10312275</v>
      </c>
      <c r="C9" s="355" t="s">
        <v>2256</v>
      </c>
      <c r="D9" s="368" t="s">
        <v>1978</v>
      </c>
    </row>
    <row r="10" spans="1:4" ht="12.75">
      <c r="A10" s="271" t="s">
        <v>1926</v>
      </c>
      <c r="B10" s="311">
        <v>10312285</v>
      </c>
      <c r="C10" s="355" t="s">
        <v>2257</v>
      </c>
      <c r="D10" s="368" t="s">
        <v>1977</v>
      </c>
    </row>
    <row r="11" spans="1:4" ht="12.75">
      <c r="A11" s="293"/>
      <c r="B11" s="294"/>
      <c r="C11" s="263"/>
      <c r="D11" s="290"/>
    </row>
    <row r="12" spans="1:4" ht="12.75">
      <c r="A12" s="341"/>
      <c r="B12" s="342"/>
      <c r="C12" s="334" t="s">
        <v>2175</v>
      </c>
      <c r="D12" s="277"/>
    </row>
    <row r="13" spans="1:4" ht="12.75">
      <c r="A13" s="271" t="s">
        <v>2174</v>
      </c>
      <c r="B13" s="311" t="s">
        <v>2173</v>
      </c>
      <c r="C13" s="355" t="s">
        <v>2064</v>
      </c>
      <c r="D13" s="368" t="s">
        <v>1978</v>
      </c>
    </row>
    <row r="14" spans="1:4" ht="12.75">
      <c r="A14" s="293"/>
      <c r="B14" s="294"/>
      <c r="C14" s="263"/>
      <c r="D14" s="290"/>
    </row>
    <row r="15" spans="1:4" ht="12.75">
      <c r="A15" s="341"/>
      <c r="B15" s="342"/>
      <c r="C15" s="334" t="s">
        <v>739</v>
      </c>
      <c r="D15" s="277"/>
    </row>
    <row r="16" spans="1:4" ht="12.75">
      <c r="A16" s="271" t="s">
        <v>1869</v>
      </c>
      <c r="B16" s="356">
        <v>10316217</v>
      </c>
      <c r="C16" s="272" t="s">
        <v>1090</v>
      </c>
      <c r="D16" s="372" t="s">
        <v>1977</v>
      </c>
    </row>
    <row r="17" spans="1:4" ht="12.75">
      <c r="A17" s="271" t="s">
        <v>2177</v>
      </c>
      <c r="B17" s="356">
        <v>10330063</v>
      </c>
      <c r="C17" s="272" t="s">
        <v>1091</v>
      </c>
      <c r="D17" s="372" t="s">
        <v>1977</v>
      </c>
    </row>
    <row r="18" spans="1:4" ht="12.75">
      <c r="A18" s="271" t="s">
        <v>2176</v>
      </c>
      <c r="B18" s="356">
        <v>10318905</v>
      </c>
      <c r="C18" s="272" t="s">
        <v>1092</v>
      </c>
      <c r="D18" s="372" t="s">
        <v>1977</v>
      </c>
    </row>
    <row r="19" spans="1:4" ht="12.75">
      <c r="A19" s="293"/>
      <c r="B19" s="294"/>
      <c r="C19" s="263"/>
      <c r="D19" s="290"/>
    </row>
    <row r="20" spans="1:4" ht="12.75">
      <c r="A20" s="293"/>
      <c r="B20" s="294"/>
      <c r="C20" s="263"/>
      <c r="D20" s="290"/>
    </row>
    <row r="21" spans="1:4" ht="12.75">
      <c r="A21" s="341"/>
      <c r="B21" s="342"/>
      <c r="C21" s="334" t="s">
        <v>2435</v>
      </c>
      <c r="D21" s="277"/>
    </row>
    <row r="22" spans="1:4" ht="12.75">
      <c r="A22" s="396"/>
      <c r="B22" s="397">
        <v>11170848</v>
      </c>
      <c r="C22" s="398" t="s">
        <v>2432</v>
      </c>
      <c r="D22" s="368" t="s">
        <v>1977</v>
      </c>
    </row>
    <row r="23" spans="1:4" ht="12.75">
      <c r="A23" s="396"/>
      <c r="B23" s="397">
        <v>11170849</v>
      </c>
      <c r="C23" s="398" t="s">
        <v>2433</v>
      </c>
      <c r="D23" s="368" t="s">
        <v>1977</v>
      </c>
    </row>
    <row r="24" spans="1:4" ht="12.75">
      <c r="A24" s="293"/>
      <c r="B24" s="294"/>
      <c r="C24" s="263"/>
      <c r="D24" s="290"/>
    </row>
    <row r="25" spans="1:4" ht="12.75">
      <c r="A25" s="341"/>
      <c r="B25" s="342"/>
      <c r="C25" s="334" t="s">
        <v>2448</v>
      </c>
      <c r="D25" s="277"/>
    </row>
    <row r="26" spans="1:4" ht="12.75">
      <c r="A26" s="397"/>
      <c r="B26" s="397">
        <v>11170853</v>
      </c>
      <c r="C26" s="398" t="s">
        <v>2434</v>
      </c>
      <c r="D26" s="368" t="s">
        <v>1977</v>
      </c>
    </row>
    <row r="27" spans="1:4" ht="12.75">
      <c r="A27" s="293"/>
      <c r="B27" s="294"/>
      <c r="C27" s="263"/>
      <c r="D27" s="290"/>
    </row>
    <row r="28" spans="1:4" ht="12.75">
      <c r="A28" s="341"/>
      <c r="B28" s="342"/>
      <c r="C28" s="334" t="s">
        <v>2440</v>
      </c>
      <c r="D28" s="277"/>
    </row>
    <row r="29" spans="1:4" ht="12.75">
      <c r="A29" s="399"/>
      <c r="B29" s="397">
        <v>11170846</v>
      </c>
      <c r="C29" s="398" t="s">
        <v>2436</v>
      </c>
      <c r="D29" s="368" t="s">
        <v>1977</v>
      </c>
    </row>
    <row r="30" spans="1:4" ht="12.75">
      <c r="A30" s="399"/>
      <c r="B30" s="397">
        <v>11170847</v>
      </c>
      <c r="C30" s="398" t="s">
        <v>2437</v>
      </c>
      <c r="D30" s="368" t="s">
        <v>1977</v>
      </c>
    </row>
    <row r="31" spans="1:4" ht="12.75">
      <c r="A31" s="399"/>
      <c r="B31" s="397">
        <v>11170851</v>
      </c>
      <c r="C31" s="398" t="s">
        <v>2438</v>
      </c>
      <c r="D31" s="368" t="s">
        <v>1977</v>
      </c>
    </row>
    <row r="32" spans="1:4" ht="12.75">
      <c r="A32" s="260"/>
      <c r="B32" s="400"/>
      <c r="C32" s="401"/>
      <c r="D32" s="290"/>
    </row>
    <row r="33" spans="1:4" ht="12.75">
      <c r="A33" s="341"/>
      <c r="B33" s="342"/>
      <c r="C33" s="334" t="s">
        <v>2449</v>
      </c>
      <c r="D33" s="277"/>
    </row>
    <row r="34" spans="1:4" ht="12.75">
      <c r="A34" s="399"/>
      <c r="B34" s="397">
        <v>11170854</v>
      </c>
      <c r="C34" s="398" t="s">
        <v>2439</v>
      </c>
      <c r="D34" s="368" t="s">
        <v>1977</v>
      </c>
    </row>
    <row r="35" spans="1:4" ht="12.75">
      <c r="A35" s="293"/>
      <c r="B35" s="294"/>
      <c r="C35" s="263"/>
      <c r="D35" s="290"/>
    </row>
    <row r="36" spans="1:4" ht="12.75">
      <c r="A36" s="342"/>
      <c r="B36" s="342"/>
      <c r="C36" s="402" t="s">
        <v>2443</v>
      </c>
      <c r="D36" s="277"/>
    </row>
    <row r="37" spans="1:4" ht="12.75">
      <c r="A37" s="396"/>
      <c r="B37" s="397">
        <v>11170845</v>
      </c>
      <c r="C37" s="398" t="s">
        <v>2441</v>
      </c>
      <c r="D37" s="368" t="s">
        <v>1977</v>
      </c>
    </row>
    <row r="38" spans="1:4" ht="12.75">
      <c r="A38" s="396"/>
      <c r="B38" s="397">
        <v>11170852</v>
      </c>
      <c r="C38" s="398" t="s">
        <v>2442</v>
      </c>
      <c r="D38" s="368" t="s">
        <v>1977</v>
      </c>
    </row>
    <row r="54" spans="1:3" ht="12.75">
      <c r="A54" s="293"/>
      <c r="B54" s="295"/>
      <c r="C54" s="263"/>
    </row>
    <row r="57" spans="1:3" ht="12.75">
      <c r="A57" s="400"/>
      <c r="B57" s="400"/>
      <c r="C57" s="40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1"/>
  <sheetViews>
    <sheetView topLeftCell="A13" workbookViewId="0">
      <selection activeCell="H87" sqref="H87"/>
    </sheetView>
  </sheetViews>
  <sheetFormatPr baseColWidth="10" defaultRowHeight="12"/>
  <cols>
    <col min="3" max="3" width="49.140625" customWidth="1"/>
  </cols>
  <sheetData>
    <row r="1" spans="1:4" ht="25.5">
      <c r="A1" s="360"/>
      <c r="B1" s="354"/>
      <c r="C1" s="354"/>
      <c r="D1" s="331" t="s">
        <v>1929</v>
      </c>
    </row>
    <row r="2" spans="1:4" ht="12.75">
      <c r="A2" s="280"/>
      <c r="B2" s="287"/>
      <c r="C2" s="340" t="s">
        <v>737</v>
      </c>
      <c r="D2" s="279"/>
    </row>
    <row r="3" spans="1:4" ht="12.75">
      <c r="A3" s="319"/>
      <c r="B3" s="320"/>
      <c r="C3" s="334" t="s">
        <v>738</v>
      </c>
      <c r="D3" s="270"/>
    </row>
    <row r="4" spans="1:4" ht="12.75">
      <c r="A4" s="271" t="s">
        <v>1969</v>
      </c>
      <c r="B4" s="284">
        <v>10445984</v>
      </c>
      <c r="C4" s="355" t="s">
        <v>2021</v>
      </c>
      <c r="D4" s="390" t="s">
        <v>2154</v>
      </c>
    </row>
    <row r="5" spans="1:4" ht="12.75">
      <c r="A5" s="271" t="s">
        <v>1979</v>
      </c>
      <c r="B5" s="284">
        <v>10446116</v>
      </c>
      <c r="C5" s="355" t="s">
        <v>1980</v>
      </c>
      <c r="D5" s="368" t="s">
        <v>1977</v>
      </c>
    </row>
    <row r="6" spans="1:4" ht="12.75">
      <c r="A6" s="271" t="s">
        <v>1970</v>
      </c>
      <c r="B6" s="284">
        <v>10445992</v>
      </c>
      <c r="C6" s="355" t="s">
        <v>2022</v>
      </c>
      <c r="D6" s="368" t="s">
        <v>2154</v>
      </c>
    </row>
    <row r="7" spans="1:4" ht="12.75">
      <c r="A7" s="271" t="s">
        <v>1981</v>
      </c>
      <c r="B7" s="284">
        <v>10446108</v>
      </c>
      <c r="C7" s="355" t="s">
        <v>1982</v>
      </c>
      <c r="D7" s="368" t="s">
        <v>1977</v>
      </c>
    </row>
    <row r="8" spans="1:4" ht="12.75">
      <c r="A8" s="271" t="s">
        <v>1983</v>
      </c>
      <c r="B8" s="284">
        <v>10446452</v>
      </c>
      <c r="C8" s="355" t="s">
        <v>2023</v>
      </c>
      <c r="D8" s="368" t="s">
        <v>1977</v>
      </c>
    </row>
    <row r="9" spans="1:4" ht="12.75">
      <c r="A9" s="271" t="s">
        <v>1984</v>
      </c>
      <c r="B9" s="284">
        <v>10446311</v>
      </c>
      <c r="C9" s="355" t="s">
        <v>2279</v>
      </c>
      <c r="D9" s="368" t="s">
        <v>1977</v>
      </c>
    </row>
    <row r="10" spans="1:4" ht="12.75">
      <c r="A10" s="271" t="s">
        <v>1985</v>
      </c>
      <c r="B10" s="284">
        <v>10446312</v>
      </c>
      <c r="C10" s="355" t="s">
        <v>2278</v>
      </c>
      <c r="D10" s="368" t="s">
        <v>1977</v>
      </c>
    </row>
    <row r="11" spans="1:4" ht="12.75">
      <c r="A11" s="271" t="s">
        <v>1986</v>
      </c>
      <c r="B11" s="284">
        <v>10446619</v>
      </c>
      <c r="C11" s="355" t="s">
        <v>2277</v>
      </c>
      <c r="D11" s="368" t="s">
        <v>1977</v>
      </c>
    </row>
    <row r="12" spans="1:4" ht="12.75">
      <c r="A12" s="271" t="s">
        <v>1987</v>
      </c>
      <c r="B12" s="284">
        <v>10446306</v>
      </c>
      <c r="C12" s="355" t="s">
        <v>2274</v>
      </c>
      <c r="D12" s="368" t="s">
        <v>1977</v>
      </c>
    </row>
    <row r="13" spans="1:4" ht="12.75">
      <c r="A13" s="271" t="s">
        <v>1019</v>
      </c>
      <c r="B13" s="284">
        <v>10446307</v>
      </c>
      <c r="C13" s="355" t="s">
        <v>2280</v>
      </c>
      <c r="D13" s="368" t="s">
        <v>1977</v>
      </c>
    </row>
    <row r="14" spans="1:4" ht="12.75">
      <c r="A14" s="271" t="s">
        <v>1020</v>
      </c>
      <c r="B14" s="284">
        <v>10446284</v>
      </c>
      <c r="C14" s="355" t="s">
        <v>2276</v>
      </c>
      <c r="D14" s="368" t="s">
        <v>1977</v>
      </c>
    </row>
    <row r="15" spans="1:4" ht="12.75">
      <c r="A15" s="271" t="s">
        <v>1021</v>
      </c>
      <c r="B15" s="284">
        <v>10446285</v>
      </c>
      <c r="C15" s="355" t="s">
        <v>2275</v>
      </c>
      <c r="D15" s="368" t="s">
        <v>1977</v>
      </c>
    </row>
    <row r="16" spans="1:4" ht="12.75">
      <c r="A16" s="271" t="s">
        <v>1022</v>
      </c>
      <c r="B16" s="284">
        <v>10446282</v>
      </c>
      <c r="C16" s="355" t="s">
        <v>2024</v>
      </c>
      <c r="D16" s="368" t="s">
        <v>2154</v>
      </c>
    </row>
    <row r="17" spans="1:4" ht="12.75">
      <c r="A17" s="271" t="s">
        <v>1988</v>
      </c>
      <c r="B17" s="284">
        <v>10446283</v>
      </c>
      <c r="C17" s="355" t="s">
        <v>2025</v>
      </c>
      <c r="D17" s="368" t="s">
        <v>1977</v>
      </c>
    </row>
    <row r="18" spans="1:4" ht="12.75">
      <c r="A18" s="271" t="s">
        <v>1989</v>
      </c>
      <c r="B18" s="284">
        <v>10446310</v>
      </c>
      <c r="C18" s="355" t="s">
        <v>1503</v>
      </c>
      <c r="D18" s="368" t="s">
        <v>1977</v>
      </c>
    </row>
    <row r="19" spans="1:4" ht="12.75">
      <c r="A19" s="271" t="s">
        <v>1990</v>
      </c>
      <c r="B19" s="284">
        <v>10446037</v>
      </c>
      <c r="C19" s="355" t="s">
        <v>1991</v>
      </c>
      <c r="D19" s="368" t="s">
        <v>1977</v>
      </c>
    </row>
    <row r="20" spans="1:4" ht="12.75">
      <c r="A20" s="271" t="s">
        <v>1992</v>
      </c>
      <c r="B20" s="284">
        <v>10446045</v>
      </c>
      <c r="C20" s="355" t="s">
        <v>1993</v>
      </c>
      <c r="D20" s="368" t="s">
        <v>1977</v>
      </c>
    </row>
    <row r="21" spans="1:4" ht="12.75">
      <c r="A21" s="271" t="s">
        <v>1994</v>
      </c>
      <c r="B21" s="284">
        <v>10446437</v>
      </c>
      <c r="C21" s="355" t="s">
        <v>2074</v>
      </c>
      <c r="D21" s="368" t="s">
        <v>1977</v>
      </c>
    </row>
    <row r="22" spans="1:4" ht="12.75">
      <c r="A22" s="271" t="s">
        <v>1995</v>
      </c>
      <c r="B22" s="284">
        <v>10446438</v>
      </c>
      <c r="C22" s="355" t="s">
        <v>2075</v>
      </c>
      <c r="D22" s="368" t="s">
        <v>1977</v>
      </c>
    </row>
    <row r="23" spans="1:4" ht="12.75">
      <c r="A23" s="271" t="s">
        <v>1997</v>
      </c>
      <c r="B23" s="284">
        <v>10446287</v>
      </c>
      <c r="C23" s="355" t="s">
        <v>2077</v>
      </c>
      <c r="D23" s="368" t="s">
        <v>1977</v>
      </c>
    </row>
    <row r="24" spans="1:4" ht="12.75">
      <c r="A24" s="271" t="s">
        <v>1996</v>
      </c>
      <c r="B24" s="284">
        <v>10446286</v>
      </c>
      <c r="C24" s="355" t="s">
        <v>2076</v>
      </c>
      <c r="D24" s="368" t="s">
        <v>1977</v>
      </c>
    </row>
    <row r="25" spans="1:4" ht="12.75">
      <c r="A25" s="271" t="s">
        <v>1998</v>
      </c>
      <c r="B25" s="284">
        <v>10446049</v>
      </c>
      <c r="C25" s="355" t="s">
        <v>2078</v>
      </c>
      <c r="D25" s="368" t="s">
        <v>1977</v>
      </c>
    </row>
    <row r="26" spans="1:4" ht="12.75">
      <c r="A26" s="271" t="s">
        <v>695</v>
      </c>
      <c r="B26" s="284">
        <v>10446290</v>
      </c>
      <c r="C26" s="355" t="s">
        <v>2079</v>
      </c>
      <c r="D26" s="368" t="s">
        <v>2154</v>
      </c>
    </row>
    <row r="27" spans="1:4" ht="12.75">
      <c r="A27" s="271" t="s">
        <v>696</v>
      </c>
      <c r="B27" s="284">
        <v>10446291</v>
      </c>
      <c r="C27" s="355" t="s">
        <v>2080</v>
      </c>
      <c r="D27" s="368" t="s">
        <v>1977</v>
      </c>
    </row>
    <row r="28" spans="1:4" ht="12.75">
      <c r="A28" s="271" t="s">
        <v>697</v>
      </c>
      <c r="B28" s="284">
        <v>10446288</v>
      </c>
      <c r="C28" s="355" t="s">
        <v>2081</v>
      </c>
      <c r="D28" s="368" t="s">
        <v>2154</v>
      </c>
    </row>
    <row r="29" spans="1:4" ht="12.75">
      <c r="A29" s="271" t="s">
        <v>698</v>
      </c>
      <c r="B29" s="284">
        <v>10446289</v>
      </c>
      <c r="C29" s="355" t="s">
        <v>2082</v>
      </c>
      <c r="D29" s="368" t="s">
        <v>1977</v>
      </c>
    </row>
    <row r="30" spans="1:4" ht="12.75">
      <c r="A30" s="271" t="s">
        <v>699</v>
      </c>
      <c r="B30" s="284">
        <v>10446451</v>
      </c>
      <c r="C30" s="355" t="s">
        <v>2083</v>
      </c>
      <c r="D30" s="368" t="s">
        <v>1977</v>
      </c>
    </row>
    <row r="31" spans="1:4" ht="12.75">
      <c r="A31" s="271" t="s">
        <v>700</v>
      </c>
      <c r="B31" s="284">
        <v>10446313</v>
      </c>
      <c r="C31" s="355" t="s">
        <v>2084</v>
      </c>
      <c r="D31" s="368" t="s">
        <v>1977</v>
      </c>
    </row>
    <row r="32" spans="1:4" ht="12.75">
      <c r="A32" s="271" t="s">
        <v>701</v>
      </c>
      <c r="B32" s="284">
        <v>10446462</v>
      </c>
      <c r="C32" s="355" t="s">
        <v>2085</v>
      </c>
      <c r="D32" s="368" t="s">
        <v>1977</v>
      </c>
    </row>
    <row r="33" spans="1:4" ht="12.75">
      <c r="A33" s="271" t="s">
        <v>702</v>
      </c>
      <c r="B33" s="284">
        <v>10446304</v>
      </c>
      <c r="C33" s="355" t="s">
        <v>2086</v>
      </c>
      <c r="D33" s="368" t="s">
        <v>1977</v>
      </c>
    </row>
    <row r="34" spans="1:4" ht="12.75">
      <c r="A34" s="271" t="s">
        <v>703</v>
      </c>
      <c r="B34" s="284">
        <v>10446305</v>
      </c>
      <c r="C34" s="355" t="s">
        <v>2087</v>
      </c>
      <c r="D34" s="368" t="s">
        <v>1977</v>
      </c>
    </row>
    <row r="35" spans="1:4" ht="12.75">
      <c r="A35" s="271" t="s">
        <v>704</v>
      </c>
      <c r="B35" s="284">
        <v>10446493</v>
      </c>
      <c r="C35" s="355" t="s">
        <v>2088</v>
      </c>
      <c r="D35" s="368" t="s">
        <v>1977</v>
      </c>
    </row>
    <row r="36" spans="1:4" ht="12.75">
      <c r="A36" s="271" t="s">
        <v>705</v>
      </c>
      <c r="B36" s="284">
        <v>10446594</v>
      </c>
      <c r="C36" s="355" t="s">
        <v>2090</v>
      </c>
      <c r="D36" s="368" t="s">
        <v>2154</v>
      </c>
    </row>
    <row r="37" spans="1:4" ht="12.75">
      <c r="A37" s="271" t="s">
        <v>706</v>
      </c>
      <c r="B37" s="284">
        <v>10446596</v>
      </c>
      <c r="C37" s="355" t="s">
        <v>2091</v>
      </c>
      <c r="D37" s="368" t="s">
        <v>2154</v>
      </c>
    </row>
    <row r="38" spans="1:4" ht="12.75">
      <c r="A38" s="271" t="s">
        <v>707</v>
      </c>
      <c r="B38" s="284">
        <v>10446292</v>
      </c>
      <c r="C38" s="355" t="s">
        <v>1930</v>
      </c>
      <c r="D38" s="368" t="s">
        <v>2154</v>
      </c>
    </row>
    <row r="39" spans="1:4" ht="12.75">
      <c r="A39" s="271" t="s">
        <v>708</v>
      </c>
      <c r="B39" s="284">
        <v>10446294</v>
      </c>
      <c r="C39" s="355" t="s">
        <v>1931</v>
      </c>
      <c r="D39" s="368" t="s">
        <v>1977</v>
      </c>
    </row>
    <row r="40" spans="1:4" ht="12.75">
      <c r="A40" s="271" t="s">
        <v>709</v>
      </c>
      <c r="B40" s="284">
        <v>10446296</v>
      </c>
      <c r="C40" s="355" t="s">
        <v>1932</v>
      </c>
      <c r="D40" s="368" t="s">
        <v>2154</v>
      </c>
    </row>
    <row r="41" spans="1:4" ht="12.75">
      <c r="A41" s="271" t="s">
        <v>710</v>
      </c>
      <c r="B41" s="284">
        <v>10446298</v>
      </c>
      <c r="C41" s="355" t="s">
        <v>1933</v>
      </c>
      <c r="D41" s="368" t="s">
        <v>1977</v>
      </c>
    </row>
    <row r="42" spans="1:4" ht="12.75">
      <c r="A42" s="271" t="s">
        <v>711</v>
      </c>
      <c r="B42" s="284">
        <v>10446168</v>
      </c>
      <c r="C42" s="355" t="s">
        <v>1934</v>
      </c>
      <c r="D42" s="368" t="s">
        <v>1977</v>
      </c>
    </row>
    <row r="43" spans="1:4" ht="12.75">
      <c r="A43" s="271" t="s">
        <v>712</v>
      </c>
      <c r="B43" s="284">
        <v>10446169</v>
      </c>
      <c r="C43" s="355" t="s">
        <v>1511</v>
      </c>
      <c r="D43" s="368" t="s">
        <v>1977</v>
      </c>
    </row>
    <row r="44" spans="1:4" ht="12.75">
      <c r="A44" s="271" t="s">
        <v>1751</v>
      </c>
      <c r="B44" s="284">
        <v>10445972</v>
      </c>
      <c r="C44" s="355" t="s">
        <v>1534</v>
      </c>
      <c r="D44" s="368" t="s">
        <v>1977</v>
      </c>
    </row>
    <row r="45" spans="1:4" ht="12.75">
      <c r="A45" s="271" t="s">
        <v>1752</v>
      </c>
      <c r="B45" s="284">
        <v>10445971</v>
      </c>
      <c r="C45" s="355" t="s">
        <v>1535</v>
      </c>
      <c r="D45" s="368" t="s">
        <v>1977</v>
      </c>
    </row>
    <row r="46" spans="1:4" ht="12.75">
      <c r="A46" s="271" t="s">
        <v>713</v>
      </c>
      <c r="B46" s="284">
        <v>10446300</v>
      </c>
      <c r="C46" s="355" t="s">
        <v>1512</v>
      </c>
      <c r="D46" s="368" t="s">
        <v>2154</v>
      </c>
    </row>
    <row r="47" spans="1:4" ht="12.75">
      <c r="A47" s="271" t="s">
        <v>714</v>
      </c>
      <c r="B47" s="284">
        <v>10446302</v>
      </c>
      <c r="C47" s="355" t="s">
        <v>1513</v>
      </c>
      <c r="D47" s="368" t="s">
        <v>1977</v>
      </c>
    </row>
    <row r="48" spans="1:4" ht="12.75">
      <c r="A48" s="271" t="s">
        <v>715</v>
      </c>
      <c r="B48" s="284">
        <v>10446314</v>
      </c>
      <c r="C48" s="355" t="s">
        <v>1514</v>
      </c>
      <c r="D48" s="368" t="s">
        <v>1977</v>
      </c>
    </row>
    <row r="49" spans="1:4" ht="12.75">
      <c r="A49" s="271" t="s">
        <v>716</v>
      </c>
      <c r="B49" s="284">
        <v>10446494</v>
      </c>
      <c r="C49" s="355" t="s">
        <v>1515</v>
      </c>
      <c r="D49" s="368" t="s">
        <v>1977</v>
      </c>
    </row>
    <row r="50" spans="1:4" ht="12.75">
      <c r="A50" s="271" t="s">
        <v>717</v>
      </c>
      <c r="B50" s="284">
        <v>10446308</v>
      </c>
      <c r="C50" s="355" t="s">
        <v>1504</v>
      </c>
      <c r="D50" s="368" t="s">
        <v>2154</v>
      </c>
    </row>
    <row r="51" spans="1:4" ht="12.75">
      <c r="A51" s="271" t="s">
        <v>718</v>
      </c>
      <c r="B51" s="284">
        <v>10446309</v>
      </c>
      <c r="C51" s="355" t="s">
        <v>1505</v>
      </c>
      <c r="D51" s="368" t="s">
        <v>1977</v>
      </c>
    </row>
    <row r="52" spans="1:4" ht="12.75">
      <c r="A52" s="271" t="s">
        <v>2119</v>
      </c>
      <c r="B52" s="284">
        <v>10446090</v>
      </c>
      <c r="C52" s="355" t="s">
        <v>1508</v>
      </c>
      <c r="D52" s="368" t="s">
        <v>2154</v>
      </c>
    </row>
    <row r="53" spans="1:4" ht="12.75">
      <c r="A53" s="271" t="s">
        <v>2127</v>
      </c>
      <c r="B53" s="284">
        <v>10445996</v>
      </c>
      <c r="C53" s="355" t="s">
        <v>2128</v>
      </c>
      <c r="D53" s="368" t="s">
        <v>1977</v>
      </c>
    </row>
    <row r="54" spans="1:4" ht="12.75">
      <c r="A54" s="271" t="s">
        <v>719</v>
      </c>
      <c r="B54" s="284">
        <v>10446130</v>
      </c>
      <c r="C54" s="355" t="s">
        <v>720</v>
      </c>
      <c r="D54" s="368" t="s">
        <v>2154</v>
      </c>
    </row>
    <row r="55" spans="1:4" ht="12.75">
      <c r="A55" s="271" t="s">
        <v>2125</v>
      </c>
      <c r="B55" s="284">
        <v>10445973</v>
      </c>
      <c r="C55" s="355" t="s">
        <v>2126</v>
      </c>
      <c r="D55" s="368" t="s">
        <v>1977</v>
      </c>
    </row>
    <row r="56" spans="1:4" ht="12.75">
      <c r="A56" s="271" t="s">
        <v>721</v>
      </c>
      <c r="B56" s="284">
        <v>10446129</v>
      </c>
      <c r="C56" s="355" t="s">
        <v>1506</v>
      </c>
      <c r="D56" s="368" t="s">
        <v>1977</v>
      </c>
    </row>
    <row r="57" spans="1:4" ht="12.75">
      <c r="A57" s="271" t="s">
        <v>722</v>
      </c>
      <c r="B57" s="284">
        <v>10446127</v>
      </c>
      <c r="C57" s="355" t="s">
        <v>1507</v>
      </c>
      <c r="D57" s="368" t="s">
        <v>1977</v>
      </c>
    </row>
    <row r="58" spans="1:4" ht="12.75">
      <c r="A58" s="271" t="s">
        <v>2113</v>
      </c>
      <c r="B58" s="284">
        <v>10446658</v>
      </c>
      <c r="C58" s="355" t="s">
        <v>2114</v>
      </c>
      <c r="D58" s="368" t="s">
        <v>1977</v>
      </c>
    </row>
    <row r="59" spans="1:4" ht="12.75">
      <c r="A59" s="271" t="s">
        <v>2115</v>
      </c>
      <c r="B59" s="284">
        <v>10446161</v>
      </c>
      <c r="C59" s="355" t="s">
        <v>2116</v>
      </c>
      <c r="D59" s="368" t="s">
        <v>2154</v>
      </c>
    </row>
    <row r="60" spans="1:4" ht="12.75">
      <c r="A60" s="271" t="s">
        <v>2117</v>
      </c>
      <c r="B60" s="284">
        <v>10445951</v>
      </c>
      <c r="C60" s="355" t="s">
        <v>2118</v>
      </c>
      <c r="D60" s="368" t="s">
        <v>1977</v>
      </c>
    </row>
    <row r="61" spans="1:4" ht="12.75">
      <c r="A61" s="271" t="s">
        <v>2120</v>
      </c>
      <c r="B61" s="284">
        <v>10446036</v>
      </c>
      <c r="C61" s="355" t="s">
        <v>2121</v>
      </c>
      <c r="D61" s="368" t="s">
        <v>2154</v>
      </c>
    </row>
    <row r="62" spans="1:4" ht="12.75">
      <c r="A62" s="271" t="s">
        <v>2122</v>
      </c>
      <c r="B62" s="284">
        <v>10446035</v>
      </c>
      <c r="C62" s="355" t="s">
        <v>2123</v>
      </c>
      <c r="D62" s="368" t="s">
        <v>2154</v>
      </c>
    </row>
    <row r="63" spans="1:4" ht="12.75">
      <c r="A63" s="271" t="s">
        <v>2124</v>
      </c>
      <c r="B63" s="284">
        <v>10446069</v>
      </c>
      <c r="C63" s="355" t="s">
        <v>1509</v>
      </c>
      <c r="D63" s="368" t="s">
        <v>2154</v>
      </c>
    </row>
    <row r="64" spans="1:4" ht="12.75">
      <c r="A64" s="271" t="s">
        <v>2129</v>
      </c>
      <c r="B64" s="284">
        <v>10446607</v>
      </c>
      <c r="C64" s="355" t="s">
        <v>2130</v>
      </c>
      <c r="D64" s="368" t="s">
        <v>1977</v>
      </c>
    </row>
    <row r="65" spans="1:4" ht="12.75">
      <c r="A65" s="271" t="s">
        <v>2224</v>
      </c>
      <c r="B65" s="284">
        <v>10482437</v>
      </c>
      <c r="C65" s="355" t="s">
        <v>2478</v>
      </c>
      <c r="D65" s="368" t="s">
        <v>1977</v>
      </c>
    </row>
    <row r="66" spans="1:4" ht="12.75">
      <c r="A66" s="271" t="s">
        <v>2225</v>
      </c>
      <c r="B66" s="284">
        <v>10482438</v>
      </c>
      <c r="C66" s="355" t="s">
        <v>2479</v>
      </c>
      <c r="D66" s="368" t="s">
        <v>1977</v>
      </c>
    </row>
    <row r="67" spans="1:4" ht="12.75">
      <c r="A67" s="293"/>
      <c r="B67" s="289"/>
      <c r="C67" s="263"/>
      <c r="D67" s="290"/>
    </row>
    <row r="68" spans="1:4" ht="12.75">
      <c r="A68" s="293"/>
      <c r="B68" s="289"/>
      <c r="C68" s="263"/>
      <c r="D68" s="290"/>
    </row>
    <row r="69" spans="1:4" ht="12.75">
      <c r="A69" s="273"/>
      <c r="B69" s="285"/>
      <c r="C69" s="274" t="s">
        <v>2180</v>
      </c>
      <c r="D69" s="275"/>
    </row>
    <row r="70" spans="1:4" ht="12.75">
      <c r="A70" s="271" t="s">
        <v>1495</v>
      </c>
      <c r="B70" s="284">
        <v>10446038</v>
      </c>
      <c r="C70" s="355" t="s">
        <v>734</v>
      </c>
      <c r="D70" s="390" t="s">
        <v>2154</v>
      </c>
    </row>
    <row r="71" spans="1:4" ht="12.75">
      <c r="A71" s="271" t="s">
        <v>1496</v>
      </c>
      <c r="B71" s="284">
        <v>10446073</v>
      </c>
      <c r="C71" s="355" t="s">
        <v>735</v>
      </c>
      <c r="D71" s="368" t="s">
        <v>2154</v>
      </c>
    </row>
    <row r="72" spans="1:4" ht="12.75">
      <c r="A72" s="271" t="s">
        <v>1497</v>
      </c>
      <c r="B72" s="284">
        <v>10446099</v>
      </c>
      <c r="C72" s="355" t="s">
        <v>2002</v>
      </c>
      <c r="D72" s="368" t="s">
        <v>2154</v>
      </c>
    </row>
    <row r="73" spans="1:4" ht="12.75">
      <c r="A73" s="271" t="s">
        <v>1498</v>
      </c>
      <c r="B73" s="284">
        <v>10446102</v>
      </c>
      <c r="C73" s="355" t="s">
        <v>2003</v>
      </c>
      <c r="D73" s="368" t="s">
        <v>2154</v>
      </c>
    </row>
    <row r="74" spans="1:4" ht="12.75">
      <c r="A74" s="271" t="s">
        <v>1499</v>
      </c>
      <c r="B74" s="284">
        <v>10446449</v>
      </c>
      <c r="C74" s="355" t="s">
        <v>736</v>
      </c>
      <c r="D74" s="368" t="s">
        <v>2154</v>
      </c>
    </row>
    <row r="75" spans="1:4" ht="12.75">
      <c r="A75" s="362" t="s">
        <v>1500</v>
      </c>
      <c r="B75" s="312">
        <v>10446465</v>
      </c>
      <c r="C75" s="369" t="s">
        <v>733</v>
      </c>
      <c r="D75" s="368" t="s">
        <v>1977</v>
      </c>
    </row>
    <row r="76" spans="1:4" ht="12.75">
      <c r="A76" s="365" t="s">
        <v>2226</v>
      </c>
      <c r="B76" s="365">
        <v>10482440</v>
      </c>
      <c r="C76" s="371" t="s">
        <v>2480</v>
      </c>
      <c r="D76" s="368" t="s">
        <v>1977</v>
      </c>
    </row>
    <row r="77" spans="1:4" ht="12.75">
      <c r="A77" s="293"/>
      <c r="B77" s="289"/>
      <c r="C77" s="263"/>
      <c r="D77" s="290"/>
    </row>
    <row r="78" spans="1:4" ht="12.75">
      <c r="A78" s="273"/>
      <c r="B78" s="285"/>
      <c r="C78" s="274" t="s">
        <v>1877</v>
      </c>
      <c r="D78" s="275"/>
    </row>
    <row r="79" spans="1:4" ht="12.75">
      <c r="A79" s="271" t="s">
        <v>1878</v>
      </c>
      <c r="B79" s="284">
        <v>10446128</v>
      </c>
      <c r="C79" s="355" t="s">
        <v>2167</v>
      </c>
      <c r="D79" s="390" t="s">
        <v>2154</v>
      </c>
    </row>
    <row r="80" spans="1:4" ht="12.75">
      <c r="A80" s="271" t="s">
        <v>1879</v>
      </c>
      <c r="B80" s="284">
        <v>10446455</v>
      </c>
      <c r="C80" s="355" t="s">
        <v>2169</v>
      </c>
      <c r="D80" s="368" t="s">
        <v>2154</v>
      </c>
    </row>
    <row r="81" spans="1:4" ht="12.75">
      <c r="A81" s="271" t="s">
        <v>1880</v>
      </c>
      <c r="B81" s="284">
        <v>10446457</v>
      </c>
      <c r="C81" s="355" t="s">
        <v>2170</v>
      </c>
      <c r="D81" s="368" t="s">
        <v>2154</v>
      </c>
    </row>
    <row r="82" spans="1:4" ht="12.75">
      <c r="A82" s="271" t="s">
        <v>1881</v>
      </c>
      <c r="B82" s="284">
        <v>10446458</v>
      </c>
      <c r="C82" s="355" t="s">
        <v>2168</v>
      </c>
      <c r="D82" s="368" t="s">
        <v>2154</v>
      </c>
    </row>
    <row r="83" spans="1:4" ht="12.75">
      <c r="A83" s="271" t="s">
        <v>1882</v>
      </c>
      <c r="B83" s="284">
        <v>10446135</v>
      </c>
      <c r="C83" s="355" t="s">
        <v>1080</v>
      </c>
      <c r="D83" s="368" t="s">
        <v>2154</v>
      </c>
    </row>
    <row r="84" spans="1:4" ht="12.75">
      <c r="A84" s="271" t="s">
        <v>1883</v>
      </c>
      <c r="B84" s="284">
        <v>10446521</v>
      </c>
      <c r="C84" s="355" t="s">
        <v>1063</v>
      </c>
      <c r="D84" s="368" t="s">
        <v>2154</v>
      </c>
    </row>
    <row r="85" spans="1:4" ht="12.75">
      <c r="A85" s="271" t="s">
        <v>1884</v>
      </c>
      <c r="B85" s="284">
        <v>10446534</v>
      </c>
      <c r="C85" s="355" t="s">
        <v>1064</v>
      </c>
      <c r="D85" s="368" t="s">
        <v>2154</v>
      </c>
    </row>
    <row r="86" spans="1:4" ht="12.75">
      <c r="A86" s="271" t="s">
        <v>1885</v>
      </c>
      <c r="B86" s="284">
        <v>10446535</v>
      </c>
      <c r="C86" s="355" t="s">
        <v>1065</v>
      </c>
      <c r="D86" s="368" t="s">
        <v>2154</v>
      </c>
    </row>
    <row r="87" spans="1:4" ht="12.75">
      <c r="A87" s="362" t="s">
        <v>1886</v>
      </c>
      <c r="B87" s="312">
        <v>10446539</v>
      </c>
      <c r="C87" s="369" t="s">
        <v>1703</v>
      </c>
      <c r="D87" s="368" t="s">
        <v>2154</v>
      </c>
    </row>
    <row r="88" spans="1:4" ht="12.75">
      <c r="A88" s="365" t="s">
        <v>2229</v>
      </c>
      <c r="B88" s="365">
        <v>10482439</v>
      </c>
      <c r="C88" s="371" t="s">
        <v>2481</v>
      </c>
      <c r="D88" s="368" t="s">
        <v>1977</v>
      </c>
    </row>
    <row r="90" spans="1:4" ht="12.75">
      <c r="A90" s="273"/>
      <c r="B90" s="285"/>
      <c r="C90" s="274" t="s">
        <v>2561</v>
      </c>
      <c r="D90" s="275"/>
    </row>
    <row r="91" spans="1:4" ht="12.75">
      <c r="A91" s="271" t="s">
        <v>1501</v>
      </c>
      <c r="B91" s="356">
        <v>10446076</v>
      </c>
      <c r="C91" s="355" t="s">
        <v>1915</v>
      </c>
      <c r="D91" s="373" t="s">
        <v>2154</v>
      </c>
    </row>
    <row r="92" spans="1:4" ht="12.75">
      <c r="A92" s="271" t="s">
        <v>1502</v>
      </c>
      <c r="B92" s="356">
        <v>10446082</v>
      </c>
      <c r="C92" s="355" t="s">
        <v>2159</v>
      </c>
      <c r="D92" s="373" t="s">
        <v>2154</v>
      </c>
    </row>
    <row r="93" spans="1:4" ht="12.75">
      <c r="A93" s="271" t="s">
        <v>1870</v>
      </c>
      <c r="B93" s="356">
        <v>10446086</v>
      </c>
      <c r="C93" s="355" t="s">
        <v>2160</v>
      </c>
      <c r="D93" s="373" t="s">
        <v>2154</v>
      </c>
    </row>
    <row r="94" spans="1:4" ht="12.75">
      <c r="A94" s="271" t="s">
        <v>1871</v>
      </c>
      <c r="B94" s="356">
        <v>10446104</v>
      </c>
      <c r="C94" s="355" t="s">
        <v>2161</v>
      </c>
      <c r="D94" s="373" t="s">
        <v>1977</v>
      </c>
    </row>
    <row r="95" spans="1:4" ht="12.75">
      <c r="A95" s="271" t="s">
        <v>1872</v>
      </c>
      <c r="B95" s="356">
        <v>10446040</v>
      </c>
      <c r="C95" s="355" t="s">
        <v>2162</v>
      </c>
      <c r="D95" s="373" t="s">
        <v>1977</v>
      </c>
    </row>
    <row r="96" spans="1:4" ht="12.75">
      <c r="A96" s="271" t="s">
        <v>1873</v>
      </c>
      <c r="B96" s="356">
        <v>10446041</v>
      </c>
      <c r="C96" s="355" t="s">
        <v>2163</v>
      </c>
      <c r="D96" s="373" t="s">
        <v>2154</v>
      </c>
    </row>
    <row r="97" spans="1:4" ht="12.75">
      <c r="A97" s="271" t="s">
        <v>1874</v>
      </c>
      <c r="B97" s="356">
        <v>10446043</v>
      </c>
      <c r="C97" s="355" t="s">
        <v>2164</v>
      </c>
      <c r="D97" s="373" t="s">
        <v>2154</v>
      </c>
    </row>
    <row r="98" spans="1:4" ht="12.75">
      <c r="A98" s="271" t="s">
        <v>1875</v>
      </c>
      <c r="B98" s="356">
        <v>10446468</v>
      </c>
      <c r="C98" s="355" t="s">
        <v>2165</v>
      </c>
      <c r="D98" s="373" t="s">
        <v>1977</v>
      </c>
    </row>
    <row r="99" spans="1:4" ht="12.75">
      <c r="A99" s="271" t="s">
        <v>1876</v>
      </c>
      <c r="B99" s="356">
        <v>10446655</v>
      </c>
      <c r="C99" s="355" t="s">
        <v>2166</v>
      </c>
      <c r="D99" s="373" t="s">
        <v>2154</v>
      </c>
    </row>
    <row r="100" spans="1:4" ht="12.75">
      <c r="A100" s="271" t="s">
        <v>2227</v>
      </c>
      <c r="B100" s="356">
        <v>10482441</v>
      </c>
      <c r="C100" s="355" t="s">
        <v>2231</v>
      </c>
      <c r="D100" s="373" t="s">
        <v>1977</v>
      </c>
    </row>
    <row r="101" spans="1:4" ht="12.75">
      <c r="A101" s="271" t="s">
        <v>2228</v>
      </c>
      <c r="B101" s="356">
        <v>10482442</v>
      </c>
      <c r="C101" s="355" t="s">
        <v>2232</v>
      </c>
      <c r="D101" s="373" t="s">
        <v>1977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8"/>
  <sheetViews>
    <sheetView workbookViewId="0">
      <selection activeCell="J9" sqref="J9"/>
    </sheetView>
  </sheetViews>
  <sheetFormatPr baseColWidth="10" defaultRowHeight="12"/>
  <cols>
    <col min="3" max="3" width="46.28515625" customWidth="1"/>
  </cols>
  <sheetData>
    <row r="2" spans="1:4" ht="25.5">
      <c r="A2" s="360"/>
      <c r="B2" s="354"/>
      <c r="C2" s="354"/>
      <c r="D2" s="331" t="s">
        <v>1929</v>
      </c>
    </row>
    <row r="3" spans="1:4" ht="12.75">
      <c r="A3" s="280"/>
      <c r="B3" s="287"/>
      <c r="C3" s="340" t="s">
        <v>2181</v>
      </c>
      <c r="D3" s="279"/>
    </row>
    <row r="4" spans="1:4" ht="12.75">
      <c r="A4" s="271">
        <v>80633149</v>
      </c>
      <c r="B4" s="284">
        <v>10338700</v>
      </c>
      <c r="C4" s="355" t="s">
        <v>1026</v>
      </c>
      <c r="D4" s="368" t="s">
        <v>1978</v>
      </c>
    </row>
    <row r="5" spans="1:4" ht="12.75">
      <c r="A5" s="271">
        <v>80630658</v>
      </c>
      <c r="B5" s="284">
        <v>10333430</v>
      </c>
      <c r="C5" s="355" t="s">
        <v>1027</v>
      </c>
      <c r="D5" s="368" t="s">
        <v>1978</v>
      </c>
    </row>
    <row r="6" spans="1:4" ht="12.75">
      <c r="A6" s="271">
        <v>80631426</v>
      </c>
      <c r="B6" s="284">
        <v>10331173</v>
      </c>
      <c r="C6" s="355" t="s">
        <v>1028</v>
      </c>
      <c r="D6" s="368" t="s">
        <v>1978</v>
      </c>
    </row>
    <row r="7" spans="1:4" ht="12.75">
      <c r="A7" s="271">
        <v>80634595</v>
      </c>
      <c r="B7" s="284">
        <v>10339422</v>
      </c>
      <c r="C7" s="355" t="s">
        <v>1029</v>
      </c>
      <c r="D7" s="368" t="s">
        <v>1978</v>
      </c>
    </row>
    <row r="8" spans="1:4" ht="12.75">
      <c r="A8" s="271">
        <v>80636384</v>
      </c>
      <c r="B8" s="284">
        <v>10311536</v>
      </c>
      <c r="C8" s="355" t="s">
        <v>1030</v>
      </c>
      <c r="D8" s="368" t="s">
        <v>1978</v>
      </c>
    </row>
    <row r="9" spans="1:4" ht="12.75">
      <c r="A9" s="271">
        <v>80638722</v>
      </c>
      <c r="B9" s="284">
        <v>10339482</v>
      </c>
      <c r="C9" s="355" t="s">
        <v>1031</v>
      </c>
      <c r="D9" s="368" t="s">
        <v>1978</v>
      </c>
    </row>
    <row r="10" spans="1:4" ht="12.75">
      <c r="A10" s="271" t="s">
        <v>1032</v>
      </c>
      <c r="B10" s="284">
        <v>10340215</v>
      </c>
      <c r="C10" s="355" t="s">
        <v>1033</v>
      </c>
      <c r="D10" s="368" t="s">
        <v>1977</v>
      </c>
    </row>
    <row r="11" spans="1:4" ht="12.75">
      <c r="A11" s="271">
        <v>80631433</v>
      </c>
      <c r="B11" s="284">
        <v>10341268</v>
      </c>
      <c r="C11" s="355" t="s">
        <v>1034</v>
      </c>
      <c r="D11" s="368" t="s">
        <v>1978</v>
      </c>
    </row>
    <row r="12" spans="1:4" ht="12.75">
      <c r="A12" s="266"/>
      <c r="B12" s="289"/>
      <c r="C12" s="263"/>
      <c r="D12" s="290"/>
    </row>
    <row r="13" spans="1:4" ht="12.75">
      <c r="A13" s="343"/>
      <c r="B13" s="344"/>
      <c r="C13" s="345" t="s">
        <v>1749</v>
      </c>
      <c r="D13" s="282"/>
    </row>
    <row r="14" spans="1:4" ht="12.75">
      <c r="A14" s="271" t="s">
        <v>1739</v>
      </c>
      <c r="B14" s="284">
        <v>10446582</v>
      </c>
      <c r="C14" s="355" t="s">
        <v>1745</v>
      </c>
      <c r="D14" s="390" t="s">
        <v>1977</v>
      </c>
    </row>
    <row r="15" spans="1:4" ht="12.75">
      <c r="A15" s="271" t="s">
        <v>1740</v>
      </c>
      <c r="B15" s="284">
        <v>10446585</v>
      </c>
      <c r="C15" s="355" t="s">
        <v>1746</v>
      </c>
      <c r="D15" s="368" t="s">
        <v>1977</v>
      </c>
    </row>
    <row r="16" spans="1:4" ht="12.75">
      <c r="A16" s="271" t="s">
        <v>1741</v>
      </c>
      <c r="B16" s="284">
        <v>10446622</v>
      </c>
      <c r="C16" s="355" t="s">
        <v>1747</v>
      </c>
      <c r="D16" s="368" t="s">
        <v>1977</v>
      </c>
    </row>
    <row r="17" spans="1:4" ht="12.75">
      <c r="A17" s="271" t="s">
        <v>1742</v>
      </c>
      <c r="B17" s="284">
        <v>10446621</v>
      </c>
      <c r="C17" s="355" t="s">
        <v>1748</v>
      </c>
      <c r="D17" s="368" t="s">
        <v>1977</v>
      </c>
    </row>
    <row r="18" spans="1:4" ht="12.75">
      <c r="A18" s="271" t="s">
        <v>1744</v>
      </c>
      <c r="B18" s="284">
        <v>10446495</v>
      </c>
      <c r="C18" s="355" t="s">
        <v>1743</v>
      </c>
      <c r="D18" s="368" t="s">
        <v>1977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showGridLines="0" view="pageBreakPreview" zoomScaleNormal="100" workbookViewId="0">
      <selection activeCell="G13" sqref="G13"/>
    </sheetView>
  </sheetViews>
  <sheetFormatPr baseColWidth="10" defaultColWidth="11.42578125" defaultRowHeight="12" customHeight="1"/>
  <cols>
    <col min="1" max="1" width="11.42578125" style="315"/>
    <col min="2" max="2" width="10.5703125" style="359" bestFit="1" customWidth="1"/>
    <col min="3" max="3" width="10.28515625" style="322" customWidth="1"/>
    <col min="4" max="4" width="61" style="322" customWidth="1"/>
    <col min="5" max="5" width="11" style="322" bestFit="1" customWidth="1"/>
    <col min="6" max="16384" width="11.42578125" style="322"/>
  </cols>
  <sheetData>
    <row r="1" spans="2:5" s="260" customFormat="1" ht="36.75" customHeight="1">
      <c r="B1" s="463"/>
      <c r="C1" s="463"/>
      <c r="D1" s="463"/>
      <c r="E1" s="332" t="s">
        <v>1929</v>
      </c>
    </row>
    <row r="2" spans="2:5" s="258" customFormat="1" ht="12" customHeight="1">
      <c r="B2" s="329"/>
      <c r="C2" s="330"/>
      <c r="D2" s="318" t="s">
        <v>2322</v>
      </c>
      <c r="E2" s="321"/>
    </row>
    <row r="3" spans="2:5" s="258" customFormat="1" ht="12" customHeight="1">
      <c r="B3" s="257"/>
      <c r="C3" s="288"/>
      <c r="D3" s="261"/>
      <c r="E3" s="264"/>
    </row>
    <row r="4" spans="2:5" ht="12" customHeight="1">
      <c r="B4" s="358"/>
      <c r="C4" s="348"/>
      <c r="D4" s="348" t="s">
        <v>2221</v>
      </c>
      <c r="E4" s="348"/>
    </row>
    <row r="5" spans="2:5" ht="12" customHeight="1">
      <c r="B5" s="271"/>
      <c r="C5" s="311">
        <v>10325050</v>
      </c>
      <c r="D5" s="272" t="s">
        <v>676</v>
      </c>
      <c r="E5" s="363" t="s">
        <v>1977</v>
      </c>
    </row>
    <row r="6" spans="2:5" ht="12" customHeight="1">
      <c r="B6" s="271"/>
      <c r="C6" s="311">
        <v>10325051</v>
      </c>
      <c r="D6" s="272" t="s">
        <v>675</v>
      </c>
      <c r="E6" s="363" t="s">
        <v>1977</v>
      </c>
    </row>
    <row r="7" spans="2:5" ht="12" customHeight="1">
      <c r="B7" s="271"/>
      <c r="C7" s="311">
        <v>10325052</v>
      </c>
      <c r="D7" s="272" t="s">
        <v>674</v>
      </c>
      <c r="E7" s="363" t="s">
        <v>1977</v>
      </c>
    </row>
    <row r="8" spans="2:5" ht="12" customHeight="1">
      <c r="B8" s="257"/>
      <c r="C8" s="259"/>
      <c r="D8" s="262"/>
      <c r="E8" s="364"/>
    </row>
  </sheetData>
  <mergeCells count="1">
    <mergeCell ref="B1:D1"/>
  </mergeCells>
  <phoneticPr fontId="25" type="noConversion"/>
  <pageMargins left="0.75" right="0.75" top="1" bottom="1" header="0" footer="0"/>
  <pageSetup paperSize="9"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K37"/>
  <sheetViews>
    <sheetView showGridLines="0" view="pageBreakPreview" zoomScaleNormal="100" workbookViewId="0">
      <selection activeCell="F8" sqref="F8"/>
    </sheetView>
  </sheetViews>
  <sheetFormatPr baseColWidth="10" defaultColWidth="11.42578125" defaultRowHeight="12.75"/>
  <cols>
    <col min="1" max="1" width="11.42578125" style="322" customWidth="1"/>
    <col min="2" max="2" width="15.85546875" style="322" bestFit="1" customWidth="1"/>
    <col min="3" max="3" width="10.28515625" style="322" bestFit="1" customWidth="1"/>
    <col min="4" max="4" width="71.85546875" style="322" bestFit="1" customWidth="1"/>
    <col min="5" max="16384" width="11.42578125" style="322"/>
  </cols>
  <sheetData>
    <row r="1" spans="1:245" s="260" customFormat="1" ht="25.5">
      <c r="A1" s="292"/>
      <c r="B1" s="389"/>
      <c r="C1" s="389"/>
      <c r="D1" s="389"/>
      <c r="E1" s="332" t="s">
        <v>1929</v>
      </c>
    </row>
    <row r="2" spans="1:245" s="260" customFormat="1" ht="12" customHeight="1">
      <c r="B2" s="323"/>
      <c r="C2" s="324"/>
      <c r="D2" s="333"/>
      <c r="E2" s="325"/>
    </row>
    <row r="3" spans="1:245" s="260" customFormat="1" ht="12" customHeight="1">
      <c r="B3" s="326"/>
      <c r="C3" s="295"/>
      <c r="D3" s="336"/>
      <c r="E3" s="327"/>
    </row>
    <row r="4" spans="1:245" ht="12" customHeight="1">
      <c r="A4" s="260"/>
      <c r="B4" s="343"/>
      <c r="C4" s="344"/>
      <c r="D4" s="345" t="s">
        <v>2494</v>
      </c>
      <c r="E4" s="281"/>
    </row>
    <row r="5" spans="1:245" s="260" customFormat="1" ht="12" customHeight="1">
      <c r="B5" s="271"/>
      <c r="C5" s="284">
        <v>10313959</v>
      </c>
      <c r="D5" s="355" t="s">
        <v>673</v>
      </c>
      <c r="E5" s="368" t="s">
        <v>1978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  <c r="FV5" s="315"/>
      <c r="FW5" s="315"/>
      <c r="FX5" s="315"/>
      <c r="FY5" s="315"/>
      <c r="FZ5" s="315"/>
      <c r="GA5" s="315"/>
      <c r="GB5" s="315"/>
      <c r="GC5" s="315"/>
      <c r="GD5" s="315"/>
      <c r="GE5" s="315"/>
      <c r="GF5" s="315"/>
      <c r="GG5" s="315"/>
      <c r="GH5" s="315"/>
      <c r="GI5" s="315"/>
      <c r="GJ5" s="315"/>
      <c r="GK5" s="315"/>
      <c r="GL5" s="315"/>
      <c r="GM5" s="315"/>
      <c r="GN5" s="315"/>
      <c r="GO5" s="315"/>
      <c r="GP5" s="315"/>
      <c r="GQ5" s="315"/>
      <c r="GR5" s="315"/>
      <c r="GS5" s="315"/>
      <c r="GT5" s="315"/>
      <c r="GU5" s="315"/>
      <c r="GV5" s="315"/>
      <c r="GW5" s="315"/>
      <c r="GX5" s="315"/>
      <c r="GY5" s="315"/>
      <c r="GZ5" s="315"/>
      <c r="HA5" s="315"/>
      <c r="HB5" s="315"/>
      <c r="HC5" s="315"/>
      <c r="HD5" s="315"/>
      <c r="HE5" s="315"/>
      <c r="HF5" s="315"/>
      <c r="HG5" s="315"/>
      <c r="HH5" s="315"/>
      <c r="HI5" s="315"/>
      <c r="HJ5" s="315"/>
      <c r="HK5" s="315"/>
      <c r="HL5" s="315"/>
      <c r="HM5" s="315"/>
      <c r="HN5" s="315"/>
      <c r="HO5" s="315"/>
      <c r="HP5" s="315"/>
      <c r="HQ5" s="315"/>
      <c r="HR5" s="315"/>
      <c r="HS5" s="315"/>
      <c r="HT5" s="315"/>
      <c r="HU5" s="315"/>
      <c r="HV5" s="315"/>
      <c r="HW5" s="315"/>
      <c r="HX5" s="315"/>
      <c r="HY5" s="315"/>
      <c r="HZ5" s="315"/>
      <c r="IA5" s="315"/>
      <c r="IB5" s="315"/>
      <c r="IC5" s="315"/>
      <c r="ID5" s="315"/>
      <c r="IE5" s="315"/>
      <c r="IF5" s="315"/>
      <c r="IG5" s="315"/>
      <c r="IH5" s="315"/>
      <c r="II5" s="315"/>
      <c r="IJ5" s="315"/>
      <c r="IK5" s="315"/>
    </row>
    <row r="6" spans="1:245" s="260" customFormat="1" ht="12" customHeight="1">
      <c r="B6" s="271"/>
      <c r="C6" s="284">
        <v>10316287</v>
      </c>
      <c r="D6" s="355" t="s">
        <v>672</v>
      </c>
      <c r="E6" s="368" t="s">
        <v>1978</v>
      </c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  <c r="IK6" s="315"/>
    </row>
    <row r="7" spans="1:245" s="260" customFormat="1" ht="12" customHeight="1">
      <c r="B7" s="271" t="s">
        <v>671</v>
      </c>
      <c r="C7" s="284">
        <v>10318844</v>
      </c>
      <c r="D7" s="355" t="s">
        <v>2282</v>
      </c>
      <c r="E7" s="368" t="s">
        <v>1978</v>
      </c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FP7" s="315"/>
      <c r="FQ7" s="315"/>
      <c r="FR7" s="315"/>
      <c r="FS7" s="315"/>
      <c r="FT7" s="315"/>
      <c r="FU7" s="315"/>
      <c r="FV7" s="315"/>
      <c r="FW7" s="315"/>
      <c r="FX7" s="315"/>
      <c r="FY7" s="315"/>
      <c r="FZ7" s="315"/>
      <c r="GA7" s="315"/>
      <c r="GB7" s="315"/>
      <c r="GC7" s="315"/>
      <c r="GD7" s="315"/>
      <c r="GE7" s="315"/>
      <c r="GF7" s="315"/>
      <c r="GG7" s="315"/>
      <c r="GH7" s="315"/>
      <c r="GI7" s="315"/>
      <c r="GJ7" s="315"/>
      <c r="GK7" s="315"/>
      <c r="GL7" s="315"/>
      <c r="GM7" s="315"/>
      <c r="GN7" s="315"/>
      <c r="GO7" s="315"/>
      <c r="GP7" s="315"/>
      <c r="GQ7" s="315"/>
      <c r="GR7" s="315"/>
      <c r="GS7" s="315"/>
      <c r="GT7" s="315"/>
      <c r="GU7" s="315"/>
      <c r="GV7" s="315"/>
      <c r="GW7" s="315"/>
      <c r="GX7" s="315"/>
      <c r="GY7" s="315"/>
      <c r="GZ7" s="315"/>
      <c r="HA7" s="315"/>
      <c r="HB7" s="315"/>
      <c r="HC7" s="315"/>
      <c r="HD7" s="315"/>
      <c r="HE7" s="315"/>
      <c r="HF7" s="315"/>
      <c r="HG7" s="315"/>
      <c r="HH7" s="315"/>
      <c r="HI7" s="315"/>
      <c r="HJ7" s="315"/>
      <c r="HK7" s="315"/>
      <c r="HL7" s="315"/>
      <c r="HM7" s="315"/>
      <c r="HN7" s="315"/>
      <c r="HO7" s="315"/>
      <c r="HP7" s="315"/>
      <c r="HQ7" s="315"/>
      <c r="HR7" s="315"/>
      <c r="HS7" s="315"/>
      <c r="HT7" s="315"/>
      <c r="HU7" s="315"/>
      <c r="HV7" s="315"/>
      <c r="HW7" s="315"/>
      <c r="HX7" s="315"/>
      <c r="HY7" s="315"/>
      <c r="HZ7" s="315"/>
      <c r="IA7" s="315"/>
      <c r="IB7" s="315"/>
      <c r="IC7" s="315"/>
      <c r="ID7" s="315"/>
      <c r="IE7" s="315"/>
      <c r="IF7" s="315"/>
      <c r="IG7" s="315"/>
      <c r="IH7" s="315"/>
      <c r="II7" s="315"/>
      <c r="IJ7" s="315"/>
      <c r="IK7" s="315"/>
    </row>
    <row r="8" spans="1:245" s="260" customFormat="1" ht="12" customHeight="1">
      <c r="B8" s="271" t="s">
        <v>670</v>
      </c>
      <c r="C8" s="284">
        <v>10311120</v>
      </c>
      <c r="D8" s="355" t="s">
        <v>2490</v>
      </c>
      <c r="E8" s="368" t="s">
        <v>1978</v>
      </c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  <c r="GJ8" s="315"/>
      <c r="GK8" s="315"/>
      <c r="GL8" s="315"/>
      <c r="GM8" s="315"/>
      <c r="GN8" s="315"/>
      <c r="GO8" s="315"/>
      <c r="GP8" s="315"/>
      <c r="GQ8" s="315"/>
      <c r="GR8" s="315"/>
      <c r="GS8" s="315"/>
      <c r="GT8" s="315"/>
      <c r="GU8" s="315"/>
      <c r="GV8" s="315"/>
      <c r="GW8" s="315"/>
      <c r="GX8" s="315"/>
      <c r="GY8" s="315"/>
      <c r="GZ8" s="315"/>
      <c r="HA8" s="315"/>
      <c r="HB8" s="315"/>
      <c r="HC8" s="315"/>
      <c r="HD8" s="315"/>
      <c r="HE8" s="315"/>
      <c r="HF8" s="315"/>
      <c r="HG8" s="315"/>
      <c r="HH8" s="315"/>
      <c r="HI8" s="315"/>
      <c r="HJ8" s="315"/>
      <c r="HK8" s="315"/>
      <c r="HL8" s="315"/>
      <c r="HM8" s="315"/>
      <c r="HN8" s="315"/>
      <c r="HO8" s="315"/>
      <c r="HP8" s="315"/>
      <c r="HQ8" s="315"/>
      <c r="HR8" s="315"/>
      <c r="HS8" s="315"/>
      <c r="HT8" s="315"/>
      <c r="HU8" s="315"/>
      <c r="HV8" s="315"/>
      <c r="HW8" s="315"/>
      <c r="HX8" s="315"/>
      <c r="HY8" s="315"/>
      <c r="HZ8" s="315"/>
      <c r="IA8" s="315"/>
      <c r="IB8" s="315"/>
      <c r="IC8" s="315"/>
      <c r="ID8" s="315"/>
      <c r="IE8" s="315"/>
      <c r="IF8" s="315"/>
      <c r="IG8" s="315"/>
      <c r="IH8" s="315"/>
      <c r="II8" s="315"/>
      <c r="IJ8" s="315"/>
      <c r="IK8" s="315"/>
    </row>
    <row r="9" spans="1:245" s="260" customFormat="1" ht="12" customHeight="1">
      <c r="B9" s="271" t="s">
        <v>669</v>
      </c>
      <c r="C9" s="284">
        <v>10311123</v>
      </c>
      <c r="D9" s="355" t="s">
        <v>668</v>
      </c>
      <c r="E9" s="368" t="s">
        <v>1978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5"/>
      <c r="FL9" s="315"/>
      <c r="FM9" s="315"/>
      <c r="FN9" s="315"/>
      <c r="FO9" s="315"/>
      <c r="FP9" s="315"/>
      <c r="FQ9" s="315"/>
      <c r="FR9" s="315"/>
      <c r="FS9" s="315"/>
      <c r="FT9" s="315"/>
      <c r="FU9" s="315"/>
      <c r="FV9" s="315"/>
      <c r="FW9" s="315"/>
      <c r="FX9" s="315"/>
      <c r="FY9" s="315"/>
      <c r="FZ9" s="315"/>
      <c r="GA9" s="315"/>
      <c r="GB9" s="315"/>
      <c r="GC9" s="315"/>
      <c r="GD9" s="315"/>
      <c r="GE9" s="315"/>
      <c r="GF9" s="315"/>
      <c r="GG9" s="315"/>
      <c r="GH9" s="315"/>
      <c r="GI9" s="315"/>
      <c r="GJ9" s="315"/>
      <c r="GK9" s="315"/>
      <c r="GL9" s="315"/>
      <c r="GM9" s="315"/>
      <c r="GN9" s="315"/>
      <c r="GO9" s="315"/>
      <c r="GP9" s="315"/>
      <c r="GQ9" s="315"/>
      <c r="GR9" s="315"/>
      <c r="GS9" s="315"/>
      <c r="GT9" s="315"/>
      <c r="GU9" s="315"/>
      <c r="GV9" s="315"/>
      <c r="GW9" s="315"/>
      <c r="GX9" s="315"/>
      <c r="GY9" s="315"/>
      <c r="GZ9" s="315"/>
      <c r="HA9" s="315"/>
      <c r="HB9" s="315"/>
      <c r="HC9" s="315"/>
      <c r="HD9" s="315"/>
      <c r="HE9" s="315"/>
      <c r="HF9" s="315"/>
      <c r="HG9" s="315"/>
      <c r="HH9" s="315"/>
      <c r="HI9" s="315"/>
      <c r="HJ9" s="315"/>
      <c r="HK9" s="315"/>
      <c r="HL9" s="315"/>
      <c r="HM9" s="315"/>
      <c r="HN9" s="315"/>
      <c r="HO9" s="315"/>
      <c r="HP9" s="315"/>
      <c r="HQ9" s="315"/>
      <c r="HR9" s="315"/>
      <c r="HS9" s="315"/>
      <c r="HT9" s="315"/>
      <c r="HU9" s="315"/>
      <c r="HV9" s="315"/>
      <c r="HW9" s="315"/>
      <c r="HX9" s="315"/>
      <c r="HY9" s="315"/>
      <c r="HZ9" s="315"/>
      <c r="IA9" s="315"/>
      <c r="IB9" s="315"/>
      <c r="IC9" s="315"/>
      <c r="ID9" s="315"/>
      <c r="IE9" s="315"/>
      <c r="IF9" s="315"/>
      <c r="IG9" s="315"/>
      <c r="IH9" s="315"/>
      <c r="II9" s="315"/>
      <c r="IJ9" s="315"/>
      <c r="IK9" s="315"/>
    </row>
    <row r="10" spans="1:245" s="260" customFormat="1" ht="12" customHeight="1">
      <c r="B10" s="362" t="s">
        <v>667</v>
      </c>
      <c r="C10" s="312">
        <v>10311113</v>
      </c>
      <c r="D10" s="369" t="s">
        <v>666</v>
      </c>
      <c r="E10" s="374" t="s">
        <v>1978</v>
      </c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5"/>
      <c r="FS10" s="315"/>
      <c r="FT10" s="315"/>
      <c r="FU10" s="315"/>
      <c r="FV10" s="315"/>
      <c r="FW10" s="315"/>
      <c r="FX10" s="315"/>
      <c r="FY10" s="315"/>
      <c r="FZ10" s="315"/>
      <c r="GA10" s="315"/>
      <c r="GB10" s="315"/>
      <c r="GC10" s="315"/>
      <c r="GD10" s="315"/>
      <c r="GE10" s="315"/>
      <c r="GF10" s="315"/>
      <c r="GG10" s="315"/>
      <c r="GH10" s="315"/>
      <c r="GI10" s="315"/>
      <c r="GJ10" s="315"/>
      <c r="GK10" s="315"/>
      <c r="GL10" s="315"/>
      <c r="GM10" s="315"/>
      <c r="GN10" s="315"/>
      <c r="GO10" s="315"/>
      <c r="GP10" s="315"/>
      <c r="GQ10" s="315"/>
      <c r="GR10" s="315"/>
      <c r="GS10" s="315"/>
      <c r="GT10" s="315"/>
      <c r="GU10" s="315"/>
      <c r="GV10" s="315"/>
      <c r="GW10" s="315"/>
      <c r="GX10" s="315"/>
      <c r="GY10" s="315"/>
      <c r="GZ10" s="315"/>
      <c r="HA10" s="315"/>
      <c r="HB10" s="315"/>
      <c r="HC10" s="315"/>
      <c r="HD10" s="315"/>
      <c r="HE10" s="315"/>
      <c r="HF10" s="315"/>
      <c r="HG10" s="315"/>
      <c r="HH10" s="315"/>
      <c r="HI10" s="315"/>
      <c r="HJ10" s="315"/>
      <c r="HK10" s="315"/>
      <c r="HL10" s="315"/>
      <c r="HM10" s="315"/>
      <c r="HN10" s="315"/>
      <c r="HO10" s="315"/>
      <c r="HP10" s="315"/>
      <c r="HQ10" s="315"/>
      <c r="HR10" s="315"/>
      <c r="HS10" s="315"/>
      <c r="HT10" s="315"/>
      <c r="HU10" s="315"/>
      <c r="HV10" s="315"/>
      <c r="HW10" s="315"/>
      <c r="HX10" s="315"/>
      <c r="HY10" s="315"/>
      <c r="HZ10" s="315"/>
      <c r="IA10" s="315"/>
      <c r="IB10" s="315"/>
      <c r="IC10" s="315"/>
      <c r="ID10" s="315"/>
      <c r="IE10" s="315"/>
      <c r="IF10" s="315"/>
      <c r="IG10" s="315"/>
      <c r="IH10" s="315"/>
      <c r="II10" s="315"/>
      <c r="IJ10" s="315"/>
      <c r="IK10" s="315"/>
    </row>
    <row r="11" spans="1:245" s="260" customFormat="1" ht="12" customHeight="1">
      <c r="B11" s="391"/>
      <c r="C11" s="312">
        <v>10634643</v>
      </c>
      <c r="D11" s="405" t="s">
        <v>2489</v>
      </c>
      <c r="E11" s="377" t="s">
        <v>2486</v>
      </c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</row>
    <row r="12" spans="1:245" s="260" customFormat="1" ht="12" customHeight="1">
      <c r="B12" s="391"/>
      <c r="C12" s="312">
        <v>10634644</v>
      </c>
      <c r="D12" s="405" t="s">
        <v>2487</v>
      </c>
      <c r="E12" s="377" t="s">
        <v>2491</v>
      </c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5"/>
      <c r="FL12" s="315"/>
      <c r="FM12" s="315"/>
      <c r="FN12" s="315"/>
      <c r="FO12" s="315"/>
      <c r="FP12" s="315"/>
      <c r="FQ12" s="315"/>
      <c r="FR12" s="315"/>
      <c r="FS12" s="315"/>
      <c r="FT12" s="315"/>
      <c r="FU12" s="315"/>
      <c r="FV12" s="315"/>
      <c r="FW12" s="315"/>
      <c r="FX12" s="315"/>
      <c r="FY12" s="315"/>
      <c r="FZ12" s="315"/>
      <c r="GA12" s="315"/>
      <c r="GB12" s="315"/>
      <c r="GC12" s="315"/>
      <c r="GD12" s="315"/>
      <c r="GE12" s="315"/>
      <c r="GF12" s="315"/>
      <c r="GG12" s="315"/>
      <c r="GH12" s="315"/>
      <c r="GI12" s="315"/>
      <c r="GJ12" s="315"/>
      <c r="GK12" s="315"/>
      <c r="GL12" s="315"/>
      <c r="GM12" s="315"/>
      <c r="GN12" s="315"/>
      <c r="GO12" s="315"/>
      <c r="GP12" s="315"/>
      <c r="GQ12" s="315"/>
      <c r="GR12" s="315"/>
      <c r="GS12" s="315"/>
      <c r="GT12" s="315"/>
      <c r="GU12" s="315"/>
      <c r="GV12" s="315"/>
      <c r="GW12" s="315"/>
      <c r="GX12" s="315"/>
      <c r="GY12" s="315"/>
      <c r="GZ12" s="315"/>
      <c r="HA12" s="315"/>
      <c r="HB12" s="315"/>
      <c r="HC12" s="315"/>
      <c r="HD12" s="315"/>
      <c r="HE12" s="315"/>
      <c r="HF12" s="315"/>
      <c r="HG12" s="315"/>
      <c r="HH12" s="315"/>
      <c r="HI12" s="315"/>
      <c r="HJ12" s="315"/>
      <c r="HK12" s="315"/>
      <c r="HL12" s="315"/>
      <c r="HM12" s="315"/>
      <c r="HN12" s="315"/>
      <c r="HO12" s="315"/>
      <c r="HP12" s="315"/>
      <c r="HQ12" s="315"/>
      <c r="HR12" s="315"/>
      <c r="HS12" s="315"/>
      <c r="HT12" s="315"/>
      <c r="HU12" s="315"/>
      <c r="HV12" s="315"/>
      <c r="HW12" s="315"/>
      <c r="HX12" s="315"/>
      <c r="HY12" s="315"/>
      <c r="HZ12" s="315"/>
      <c r="IA12" s="315"/>
      <c r="IB12" s="315"/>
      <c r="IC12" s="315"/>
      <c r="ID12" s="315"/>
      <c r="IE12" s="315"/>
      <c r="IF12" s="315"/>
      <c r="IG12" s="315"/>
      <c r="IH12" s="315"/>
      <c r="II12" s="315"/>
      <c r="IJ12" s="315"/>
      <c r="IK12" s="315"/>
    </row>
    <row r="13" spans="1:245" s="260" customFormat="1" ht="12" customHeight="1">
      <c r="B13" s="391"/>
      <c r="C13" s="312">
        <v>10697753</v>
      </c>
      <c r="D13" s="405" t="s">
        <v>2488</v>
      </c>
      <c r="E13" s="377" t="s">
        <v>2486</v>
      </c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  <c r="FL13" s="315"/>
      <c r="FM13" s="315"/>
      <c r="FN13" s="315"/>
      <c r="FO13" s="315"/>
      <c r="FP13" s="315"/>
      <c r="FQ13" s="315"/>
      <c r="FR13" s="315"/>
      <c r="FS13" s="315"/>
      <c r="FT13" s="315"/>
      <c r="FU13" s="315"/>
      <c r="FV13" s="315"/>
      <c r="FW13" s="315"/>
      <c r="FX13" s="315"/>
      <c r="FY13" s="315"/>
      <c r="FZ13" s="315"/>
      <c r="GA13" s="315"/>
      <c r="GB13" s="315"/>
      <c r="GC13" s="315"/>
      <c r="GD13" s="315"/>
      <c r="GE13" s="315"/>
      <c r="GF13" s="315"/>
      <c r="GG13" s="315"/>
      <c r="GH13" s="315"/>
      <c r="GI13" s="315"/>
      <c r="GJ13" s="315"/>
      <c r="GK13" s="315"/>
      <c r="GL13" s="315"/>
      <c r="GM13" s="315"/>
      <c r="GN13" s="315"/>
      <c r="GO13" s="315"/>
      <c r="GP13" s="315"/>
      <c r="GQ13" s="315"/>
      <c r="GR13" s="315"/>
      <c r="GS13" s="315"/>
      <c r="GT13" s="315"/>
      <c r="GU13" s="315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5"/>
      <c r="HO13" s="315"/>
      <c r="HP13" s="315"/>
      <c r="HQ13" s="315"/>
      <c r="HR13" s="315"/>
      <c r="HS13" s="315"/>
      <c r="HT13" s="315"/>
      <c r="HU13" s="315"/>
      <c r="HV13" s="315"/>
      <c r="HW13" s="315"/>
      <c r="HX13" s="315"/>
      <c r="HY13" s="315"/>
      <c r="HZ13" s="315"/>
      <c r="IA13" s="315"/>
      <c r="IB13" s="315"/>
      <c r="IC13" s="315"/>
      <c r="ID13" s="315"/>
      <c r="IE13" s="315"/>
      <c r="IF13" s="315"/>
      <c r="IG13" s="315"/>
      <c r="IH13" s="315"/>
      <c r="II13" s="315"/>
      <c r="IJ13" s="315"/>
      <c r="IK13" s="315"/>
    </row>
    <row r="14" spans="1:245" s="260" customFormat="1" ht="12" customHeight="1">
      <c r="B14" s="391"/>
      <c r="C14" s="408">
        <v>10697754</v>
      </c>
      <c r="D14" s="406" t="s">
        <v>2495</v>
      </c>
      <c r="E14" s="407" t="s">
        <v>2492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15"/>
      <c r="FW14" s="315"/>
      <c r="FX14" s="315"/>
      <c r="FY14" s="315"/>
      <c r="FZ14" s="315"/>
      <c r="GA14" s="315"/>
      <c r="GB14" s="315"/>
      <c r="GC14" s="315"/>
      <c r="GD14" s="315"/>
      <c r="GE14" s="315"/>
      <c r="GF14" s="315"/>
      <c r="GG14" s="315"/>
      <c r="GH14" s="315"/>
      <c r="GI14" s="315"/>
      <c r="GJ14" s="315"/>
      <c r="GK14" s="315"/>
      <c r="GL14" s="315"/>
      <c r="GM14" s="315"/>
      <c r="GN14" s="315"/>
      <c r="GO14" s="315"/>
      <c r="GP14" s="315"/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  <c r="IE14" s="315"/>
      <c r="IF14" s="315"/>
      <c r="IG14" s="315"/>
      <c r="IH14" s="315"/>
      <c r="II14" s="315"/>
      <c r="IJ14" s="315"/>
      <c r="IK14" s="315"/>
    </row>
    <row r="15" spans="1:245" s="258" customFormat="1" ht="12" customHeight="1">
      <c r="A15" s="260"/>
      <c r="B15" s="293"/>
      <c r="C15" s="404"/>
      <c r="D15"/>
      <c r="E15" s="290"/>
    </row>
    <row r="16" spans="1:245" s="258" customFormat="1" ht="12" customHeight="1">
      <c r="A16" s="260"/>
      <c r="B16" s="343"/>
      <c r="C16" s="344"/>
      <c r="D16" s="345" t="s">
        <v>2493</v>
      </c>
      <c r="E16" s="281"/>
    </row>
    <row r="17" spans="1:245" s="258" customFormat="1" ht="12" customHeight="1">
      <c r="A17" s="260"/>
      <c r="B17" s="271" t="s">
        <v>489</v>
      </c>
      <c r="C17" s="356">
        <v>10311124</v>
      </c>
      <c r="D17" s="272" t="s">
        <v>490</v>
      </c>
      <c r="E17" s="372" t="s">
        <v>1978</v>
      </c>
    </row>
    <row r="18" spans="1:245" s="258" customFormat="1" ht="12" customHeight="1">
      <c r="A18" s="260"/>
      <c r="B18" s="271" t="s">
        <v>491</v>
      </c>
      <c r="C18" s="356">
        <v>10311135</v>
      </c>
      <c r="D18" s="272" t="s">
        <v>492</v>
      </c>
      <c r="E18" s="372" t="s">
        <v>1978</v>
      </c>
    </row>
    <row r="19" spans="1:245" s="258" customFormat="1" ht="12" customHeight="1">
      <c r="A19" s="260"/>
      <c r="B19" s="293"/>
      <c r="C19" s="404"/>
      <c r="D19"/>
      <c r="E19" s="290"/>
    </row>
    <row r="20" spans="1:245" s="258" customFormat="1" ht="12" customHeight="1">
      <c r="A20" s="260"/>
      <c r="B20" s="266"/>
      <c r="C20" s="289"/>
      <c r="D20" s="346"/>
      <c r="E20" s="265"/>
    </row>
    <row r="21" spans="1:245" s="258" customFormat="1" ht="12" customHeight="1">
      <c r="A21" s="260"/>
      <c r="B21" s="280"/>
      <c r="C21" s="287"/>
      <c r="D21" s="340" t="s">
        <v>2192</v>
      </c>
      <c r="E21" s="278"/>
    </row>
    <row r="22" spans="1:245" s="260" customFormat="1" ht="12" customHeight="1">
      <c r="B22" s="271" t="s">
        <v>665</v>
      </c>
      <c r="C22" s="284">
        <v>10311134</v>
      </c>
      <c r="D22" s="355" t="s">
        <v>664</v>
      </c>
      <c r="E22" s="368" t="s">
        <v>1978</v>
      </c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  <c r="IK22" s="315"/>
    </row>
    <row r="23" spans="1:245" s="260" customFormat="1" ht="12" customHeight="1">
      <c r="B23" s="362" t="s">
        <v>663</v>
      </c>
      <c r="C23" s="312">
        <v>10311480</v>
      </c>
      <c r="D23" s="369" t="s">
        <v>662</v>
      </c>
      <c r="E23" s="368" t="s">
        <v>1978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15"/>
      <c r="GE23" s="315"/>
      <c r="GF23" s="315"/>
      <c r="GG23" s="315"/>
      <c r="GH23" s="315"/>
      <c r="GI23" s="315"/>
      <c r="GJ23" s="315"/>
      <c r="GK23" s="315"/>
      <c r="GL23" s="315"/>
      <c r="GM23" s="315"/>
      <c r="GN23" s="315"/>
      <c r="GO23" s="315"/>
      <c r="GP23" s="315"/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  <c r="IE23" s="315"/>
      <c r="IF23" s="315"/>
      <c r="IG23" s="315"/>
      <c r="IH23" s="315"/>
      <c r="II23" s="315"/>
      <c r="IJ23" s="315"/>
      <c r="IK23" s="315"/>
    </row>
    <row r="24" spans="1:245" s="260" customFormat="1" ht="12" customHeight="1">
      <c r="B24" s="271"/>
      <c r="C24" s="284">
        <v>10314709</v>
      </c>
      <c r="D24" s="355" t="s">
        <v>2312</v>
      </c>
      <c r="E24" s="393" t="s">
        <v>1977</v>
      </c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5"/>
      <c r="ES24" s="315"/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  <c r="FH24" s="315"/>
      <c r="FI24" s="315"/>
      <c r="FJ24" s="315"/>
      <c r="FK24" s="315"/>
      <c r="FL24" s="315"/>
      <c r="FM24" s="315"/>
      <c r="FN24" s="315"/>
      <c r="FO24" s="315"/>
      <c r="FP24" s="315"/>
      <c r="FQ24" s="315"/>
      <c r="FR24" s="315"/>
      <c r="FS24" s="315"/>
      <c r="FT24" s="315"/>
      <c r="FU24" s="315"/>
      <c r="FV24" s="315"/>
      <c r="FW24" s="315"/>
      <c r="FX24" s="315"/>
      <c r="FY24" s="315"/>
      <c r="FZ24" s="315"/>
      <c r="GA24" s="315"/>
      <c r="GB24" s="315"/>
      <c r="GC24" s="315"/>
      <c r="GD24" s="315"/>
      <c r="GE24" s="315"/>
      <c r="GF24" s="315"/>
      <c r="GG24" s="315"/>
      <c r="GH24" s="315"/>
      <c r="GI24" s="315"/>
      <c r="GJ24" s="315"/>
      <c r="GK24" s="315"/>
      <c r="GL24" s="315"/>
      <c r="GM24" s="315"/>
      <c r="GN24" s="315"/>
      <c r="GO24" s="315"/>
      <c r="GP24" s="315"/>
      <c r="GQ24" s="315"/>
      <c r="GR24" s="315"/>
      <c r="GS24" s="315"/>
      <c r="GT24" s="315"/>
      <c r="GU24" s="315"/>
      <c r="GV24" s="315"/>
      <c r="GW24" s="315"/>
      <c r="GX24" s="315"/>
      <c r="GY24" s="315"/>
      <c r="GZ24" s="315"/>
      <c r="HA24" s="315"/>
      <c r="HB24" s="315"/>
      <c r="HC24" s="315"/>
      <c r="HD24" s="315"/>
      <c r="HE24" s="315"/>
      <c r="HF24" s="315"/>
      <c r="HG24" s="315"/>
      <c r="HH24" s="315"/>
      <c r="HI24" s="315"/>
      <c r="HJ24" s="315"/>
      <c r="HK24" s="315"/>
      <c r="HL24" s="315"/>
      <c r="HM24" s="315"/>
      <c r="HN24" s="315"/>
      <c r="HO24" s="315"/>
      <c r="HP24" s="315"/>
      <c r="HQ24" s="315"/>
      <c r="HR24" s="315"/>
      <c r="HS24" s="315"/>
      <c r="HT24" s="315"/>
      <c r="HU24" s="315"/>
      <c r="HV24" s="315"/>
      <c r="HW24" s="315"/>
      <c r="HX24" s="315"/>
      <c r="HY24" s="315"/>
      <c r="HZ24" s="315"/>
      <c r="IA24" s="315"/>
      <c r="IB24" s="315"/>
      <c r="IC24" s="315"/>
      <c r="ID24" s="315"/>
      <c r="IE24" s="315"/>
      <c r="IF24" s="315"/>
      <c r="IG24" s="315"/>
      <c r="IH24" s="315"/>
      <c r="II24" s="315"/>
      <c r="IJ24" s="315"/>
      <c r="IK24" s="315"/>
    </row>
    <row r="25" spans="1:245" s="260" customFormat="1" ht="12" customHeight="1">
      <c r="B25" s="293"/>
      <c r="C25" s="289"/>
      <c r="D25" s="263"/>
      <c r="E25" s="294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15"/>
      <c r="FH25" s="315"/>
      <c r="FI25" s="315"/>
      <c r="FJ25" s="315"/>
      <c r="FK25" s="315"/>
      <c r="FL25" s="315"/>
      <c r="FM25" s="315"/>
      <c r="FN25" s="315"/>
      <c r="FO25" s="315"/>
      <c r="FP25" s="315"/>
      <c r="FQ25" s="315"/>
      <c r="FR25" s="315"/>
      <c r="FS25" s="315"/>
      <c r="FT25" s="315"/>
      <c r="FU25" s="315"/>
      <c r="FV25" s="315"/>
      <c r="FW25" s="315"/>
      <c r="FX25" s="315"/>
      <c r="FY25" s="315"/>
      <c r="FZ25" s="315"/>
      <c r="GA25" s="315"/>
      <c r="GB25" s="315"/>
      <c r="GC25" s="315"/>
      <c r="GD25" s="315"/>
      <c r="GE25" s="315"/>
      <c r="GF25" s="315"/>
      <c r="GG25" s="315"/>
      <c r="GH25" s="315"/>
      <c r="GI25" s="315"/>
      <c r="GJ25" s="315"/>
      <c r="GK25" s="315"/>
      <c r="GL25" s="315"/>
      <c r="GM25" s="315"/>
      <c r="GN25" s="315"/>
      <c r="GO25" s="315"/>
      <c r="GP25" s="315"/>
      <c r="GQ25" s="315"/>
      <c r="GR25" s="315"/>
      <c r="GS25" s="315"/>
      <c r="GT25" s="315"/>
      <c r="GU25" s="315"/>
      <c r="GV25" s="315"/>
      <c r="GW25" s="315"/>
      <c r="GX25" s="315"/>
      <c r="GY25" s="315"/>
      <c r="GZ25" s="315"/>
      <c r="HA25" s="315"/>
      <c r="HB25" s="315"/>
      <c r="HC25" s="315"/>
      <c r="HD25" s="315"/>
      <c r="HE25" s="315"/>
      <c r="HF25" s="315"/>
      <c r="HG25" s="315"/>
      <c r="HH25" s="315"/>
      <c r="HI25" s="315"/>
      <c r="HJ25" s="315"/>
      <c r="HK25" s="315"/>
      <c r="HL25" s="315"/>
      <c r="HM25" s="315"/>
      <c r="HN25" s="315"/>
      <c r="HO25" s="315"/>
      <c r="HP25" s="315"/>
      <c r="HQ25" s="315"/>
      <c r="HR25" s="315"/>
      <c r="HS25" s="315"/>
      <c r="HT25" s="315"/>
      <c r="HU25" s="315"/>
      <c r="HV25" s="315"/>
      <c r="HW25" s="315"/>
      <c r="HX25" s="315"/>
      <c r="HY25" s="315"/>
      <c r="HZ25" s="315"/>
      <c r="IA25" s="315"/>
      <c r="IB25" s="315"/>
      <c r="IC25" s="315"/>
      <c r="ID25" s="315"/>
      <c r="IE25" s="315"/>
      <c r="IF25" s="315"/>
      <c r="IG25" s="315"/>
      <c r="IH25" s="315"/>
      <c r="II25" s="315"/>
      <c r="IJ25" s="315"/>
      <c r="IK25" s="315"/>
    </row>
    <row r="26" spans="1:245" s="260" customFormat="1" ht="12" customHeight="1">
      <c r="B26" s="280"/>
      <c r="C26" s="287"/>
      <c r="D26" s="287" t="s">
        <v>2195</v>
      </c>
      <c r="E26" s="278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/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5"/>
      <c r="EL26" s="315"/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5"/>
      <c r="FL26" s="315"/>
      <c r="FM26" s="315"/>
      <c r="FN26" s="315"/>
      <c r="FO26" s="315"/>
      <c r="FP26" s="315"/>
      <c r="FQ26" s="315"/>
      <c r="FR26" s="315"/>
      <c r="FS26" s="315"/>
      <c r="FT26" s="315"/>
      <c r="FU26" s="315"/>
      <c r="FV26" s="315"/>
      <c r="FW26" s="315"/>
      <c r="FX26" s="315"/>
      <c r="FY26" s="315"/>
      <c r="FZ26" s="315"/>
      <c r="GA26" s="315"/>
      <c r="GB26" s="315"/>
      <c r="GC26" s="315"/>
      <c r="GD26" s="315"/>
      <c r="GE26" s="315"/>
      <c r="GF26" s="315"/>
      <c r="GG26" s="315"/>
      <c r="GH26" s="315"/>
      <c r="GI26" s="315"/>
      <c r="GJ26" s="315"/>
      <c r="GK26" s="315"/>
      <c r="GL26" s="315"/>
      <c r="GM26" s="315"/>
      <c r="GN26" s="315"/>
      <c r="GO26" s="315"/>
      <c r="GP26" s="315"/>
      <c r="GQ26" s="315"/>
      <c r="GR26" s="315"/>
      <c r="GS26" s="315"/>
      <c r="GT26" s="315"/>
      <c r="GU26" s="315"/>
      <c r="GV26" s="315"/>
      <c r="GW26" s="315"/>
      <c r="GX26" s="315"/>
      <c r="GY26" s="315"/>
      <c r="GZ26" s="315"/>
      <c r="HA26" s="315"/>
      <c r="HB26" s="315"/>
      <c r="HC26" s="315"/>
      <c r="HD26" s="315"/>
      <c r="HE26" s="315"/>
      <c r="HF26" s="315"/>
      <c r="HG26" s="315"/>
      <c r="HH26" s="315"/>
      <c r="HI26" s="315"/>
      <c r="HJ26" s="315"/>
      <c r="HK26" s="315"/>
      <c r="HL26" s="315"/>
      <c r="HM26" s="315"/>
      <c r="HN26" s="315"/>
      <c r="HO26" s="315"/>
      <c r="HP26" s="315"/>
      <c r="HQ26" s="315"/>
      <c r="HR26" s="315"/>
      <c r="HS26" s="315"/>
      <c r="HT26" s="315"/>
      <c r="HU26" s="315"/>
      <c r="HV26" s="315"/>
      <c r="HW26" s="315"/>
      <c r="HX26" s="315"/>
      <c r="HY26" s="315"/>
      <c r="HZ26" s="315"/>
      <c r="IA26" s="315"/>
      <c r="IB26" s="315"/>
      <c r="IC26" s="315"/>
      <c r="ID26" s="315"/>
      <c r="IE26" s="315"/>
      <c r="IF26" s="315"/>
      <c r="IG26" s="315"/>
      <c r="IH26" s="315"/>
      <c r="II26" s="315"/>
      <c r="IJ26" s="315"/>
      <c r="IK26" s="315"/>
    </row>
    <row r="27" spans="1:245" s="260" customFormat="1" ht="12" customHeight="1">
      <c r="B27" s="271" t="s">
        <v>480</v>
      </c>
      <c r="C27" s="356">
        <v>10311161</v>
      </c>
      <c r="D27" s="272" t="s">
        <v>486</v>
      </c>
      <c r="E27" s="372" t="s">
        <v>1978</v>
      </c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5"/>
      <c r="FL27" s="315"/>
      <c r="FM27" s="315"/>
      <c r="FN27" s="315"/>
      <c r="FO27" s="315"/>
      <c r="FP27" s="315"/>
      <c r="FQ27" s="315"/>
      <c r="FR27" s="315"/>
      <c r="FS27" s="315"/>
      <c r="FT27" s="315"/>
      <c r="FU27" s="315"/>
      <c r="FV27" s="315"/>
      <c r="FW27" s="315"/>
      <c r="FX27" s="315"/>
      <c r="FY27" s="315"/>
      <c r="FZ27" s="315"/>
      <c r="GA27" s="315"/>
      <c r="GB27" s="315"/>
      <c r="GC27" s="315"/>
      <c r="GD27" s="315"/>
      <c r="GE27" s="315"/>
      <c r="GF27" s="315"/>
      <c r="GG27" s="315"/>
      <c r="GH27" s="315"/>
      <c r="GI27" s="315"/>
      <c r="GJ27" s="315"/>
      <c r="GK27" s="315"/>
      <c r="GL27" s="315"/>
      <c r="GM27" s="315"/>
      <c r="GN27" s="315"/>
      <c r="GO27" s="315"/>
      <c r="GP27" s="315"/>
      <c r="GQ27" s="315"/>
      <c r="GR27" s="315"/>
      <c r="GS27" s="315"/>
      <c r="GT27" s="315"/>
      <c r="GU27" s="315"/>
      <c r="GV27" s="315"/>
      <c r="GW27" s="315"/>
      <c r="GX27" s="315"/>
      <c r="GY27" s="315"/>
      <c r="GZ27" s="315"/>
      <c r="HA27" s="315"/>
      <c r="HB27" s="315"/>
      <c r="HC27" s="315"/>
      <c r="HD27" s="315"/>
      <c r="HE27" s="315"/>
      <c r="HF27" s="315"/>
      <c r="HG27" s="315"/>
      <c r="HH27" s="315"/>
      <c r="HI27" s="315"/>
      <c r="HJ27" s="315"/>
      <c r="HK27" s="315"/>
      <c r="HL27" s="315"/>
      <c r="HM27" s="315"/>
      <c r="HN27" s="315"/>
      <c r="HO27" s="315"/>
      <c r="HP27" s="315"/>
      <c r="HQ27" s="315"/>
      <c r="HR27" s="315"/>
      <c r="HS27" s="315"/>
      <c r="HT27" s="315"/>
      <c r="HU27" s="315"/>
      <c r="HV27" s="315"/>
      <c r="HW27" s="315"/>
      <c r="HX27" s="315"/>
      <c r="HY27" s="315"/>
      <c r="HZ27" s="315"/>
      <c r="IA27" s="315"/>
      <c r="IB27" s="315"/>
      <c r="IC27" s="315"/>
      <c r="ID27" s="315"/>
      <c r="IE27" s="315"/>
      <c r="IF27" s="315"/>
      <c r="IG27" s="315"/>
      <c r="IH27" s="315"/>
      <c r="II27" s="315"/>
      <c r="IJ27" s="315"/>
      <c r="IK27" s="315"/>
    </row>
    <row r="28" spans="1:245" s="260" customFormat="1" ht="12" customHeight="1">
      <c r="B28" s="271" t="s">
        <v>487</v>
      </c>
      <c r="C28" s="356">
        <v>10325406</v>
      </c>
      <c r="D28" s="272" t="s">
        <v>488</v>
      </c>
      <c r="E28" s="372" t="s">
        <v>1978</v>
      </c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5"/>
      <c r="DX28" s="315"/>
      <c r="DY28" s="315"/>
      <c r="DZ28" s="315"/>
      <c r="EA28" s="315"/>
      <c r="EB28" s="315"/>
      <c r="EC28" s="315"/>
      <c r="ED28" s="315"/>
      <c r="EE28" s="315"/>
      <c r="EF28" s="315"/>
      <c r="EG28" s="315"/>
      <c r="EH28" s="315"/>
      <c r="EI28" s="315"/>
      <c r="EJ28" s="315"/>
      <c r="EK28" s="315"/>
      <c r="EL28" s="315"/>
      <c r="EM28" s="315"/>
      <c r="EN28" s="315"/>
      <c r="EO28" s="315"/>
      <c r="EP28" s="315"/>
      <c r="EQ28" s="315"/>
      <c r="ER28" s="315"/>
      <c r="ES28" s="315"/>
      <c r="ET28" s="315"/>
      <c r="EU28" s="315"/>
      <c r="EV28" s="315"/>
      <c r="EW28" s="315"/>
      <c r="EX28" s="315"/>
      <c r="EY28" s="315"/>
      <c r="EZ28" s="315"/>
      <c r="FA28" s="315"/>
      <c r="FB28" s="315"/>
      <c r="FC28" s="315"/>
      <c r="FD28" s="315"/>
      <c r="FE28" s="315"/>
      <c r="FF28" s="315"/>
      <c r="FG28" s="315"/>
      <c r="FH28" s="315"/>
      <c r="FI28" s="315"/>
      <c r="FJ28" s="315"/>
      <c r="FK28" s="315"/>
      <c r="FL28" s="315"/>
      <c r="FM28" s="315"/>
      <c r="FN28" s="315"/>
      <c r="FO28" s="315"/>
      <c r="FP28" s="315"/>
      <c r="FQ28" s="315"/>
      <c r="FR28" s="315"/>
      <c r="FS28" s="315"/>
      <c r="FT28" s="315"/>
      <c r="FU28" s="315"/>
      <c r="FV28" s="315"/>
      <c r="FW28" s="315"/>
      <c r="FX28" s="315"/>
      <c r="FY28" s="315"/>
      <c r="FZ28" s="315"/>
      <c r="GA28" s="315"/>
      <c r="GB28" s="315"/>
      <c r="GC28" s="315"/>
      <c r="GD28" s="315"/>
      <c r="GE28" s="315"/>
      <c r="GF28" s="315"/>
      <c r="GG28" s="315"/>
      <c r="GH28" s="315"/>
      <c r="GI28" s="315"/>
      <c r="GJ28" s="315"/>
      <c r="GK28" s="315"/>
      <c r="GL28" s="315"/>
      <c r="GM28" s="315"/>
      <c r="GN28" s="315"/>
      <c r="GO28" s="315"/>
      <c r="GP28" s="315"/>
      <c r="GQ28" s="315"/>
      <c r="GR28" s="315"/>
      <c r="GS28" s="315"/>
      <c r="GT28" s="315"/>
      <c r="GU28" s="315"/>
      <c r="GV28" s="315"/>
      <c r="GW28" s="315"/>
      <c r="GX28" s="315"/>
      <c r="GY28" s="315"/>
      <c r="GZ28" s="315"/>
      <c r="HA28" s="315"/>
      <c r="HB28" s="315"/>
      <c r="HC28" s="315"/>
      <c r="HD28" s="315"/>
      <c r="HE28" s="315"/>
      <c r="HF28" s="315"/>
      <c r="HG28" s="315"/>
      <c r="HH28" s="315"/>
      <c r="HI28" s="315"/>
      <c r="HJ28" s="315"/>
      <c r="HK28" s="315"/>
      <c r="HL28" s="315"/>
      <c r="HM28" s="315"/>
      <c r="HN28" s="315"/>
      <c r="HO28" s="315"/>
      <c r="HP28" s="315"/>
      <c r="HQ28" s="315"/>
      <c r="HR28" s="315"/>
      <c r="HS28" s="315"/>
      <c r="HT28" s="315"/>
      <c r="HU28" s="315"/>
      <c r="HV28" s="315"/>
      <c r="HW28" s="315"/>
      <c r="HX28" s="315"/>
      <c r="HY28" s="315"/>
      <c r="HZ28" s="315"/>
      <c r="IA28" s="315"/>
      <c r="IB28" s="315"/>
      <c r="IC28" s="315"/>
      <c r="ID28" s="315"/>
      <c r="IE28" s="315"/>
      <c r="IF28" s="315"/>
      <c r="IG28" s="315"/>
      <c r="IH28" s="315"/>
      <c r="II28" s="315"/>
      <c r="IJ28" s="315"/>
      <c r="IK28" s="315"/>
    </row>
    <row r="29" spans="1:245">
      <c r="A29" s="260"/>
    </row>
    <row r="37" spans="2:5">
      <c r="B37" s="315"/>
      <c r="C37" s="315"/>
      <c r="D37" s="315"/>
      <c r="E37" s="315"/>
    </row>
  </sheetData>
  <phoneticPr fontId="25" type="noConversion"/>
  <pageMargins left="0.75" right="0.75" top="1" bottom="1" header="0" footer="0"/>
  <pageSetup paperSize="9" scale="5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J110"/>
  <sheetViews>
    <sheetView workbookViewId="0">
      <selection activeCell="I10" sqref="I10"/>
    </sheetView>
  </sheetViews>
  <sheetFormatPr baseColWidth="10" defaultRowHeight="12"/>
  <cols>
    <col min="1" max="1" width="14.7109375" bestFit="1" customWidth="1"/>
    <col min="3" max="3" width="75.140625" customWidth="1"/>
  </cols>
  <sheetData>
    <row r="2" spans="1:244" ht="25.5">
      <c r="A2" s="413"/>
      <c r="B2" s="413"/>
      <c r="C2" s="413"/>
      <c r="D2" s="332" t="s">
        <v>1929</v>
      </c>
    </row>
    <row r="3" spans="1:244" s="258" customFormat="1" ht="12" customHeight="1">
      <c r="A3" s="280"/>
      <c r="B3" s="287"/>
      <c r="C3" s="340" t="s">
        <v>661</v>
      </c>
      <c r="D3" s="278"/>
    </row>
    <row r="4" spans="1:244" s="258" customFormat="1" ht="12" customHeight="1">
      <c r="A4" s="341"/>
      <c r="B4" s="342"/>
      <c r="C4" s="334" t="s">
        <v>660</v>
      </c>
      <c r="D4" s="276"/>
    </row>
    <row r="5" spans="1:244" s="260" customFormat="1" ht="12" customHeight="1">
      <c r="A5" s="271">
        <v>8062473496</v>
      </c>
      <c r="B5" s="284">
        <v>10310996</v>
      </c>
      <c r="C5" s="272" t="s">
        <v>659</v>
      </c>
      <c r="D5" s="328" t="s">
        <v>1978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  <c r="FV5" s="315"/>
      <c r="FW5" s="315"/>
      <c r="FX5" s="315"/>
      <c r="FY5" s="315"/>
      <c r="FZ5" s="315"/>
      <c r="GA5" s="315"/>
      <c r="GB5" s="315"/>
      <c r="GC5" s="315"/>
      <c r="GD5" s="315"/>
      <c r="GE5" s="315"/>
      <c r="GF5" s="315"/>
      <c r="GG5" s="315"/>
      <c r="GH5" s="315"/>
      <c r="GI5" s="315"/>
      <c r="GJ5" s="315"/>
      <c r="GK5" s="315"/>
      <c r="GL5" s="315"/>
      <c r="GM5" s="315"/>
      <c r="GN5" s="315"/>
      <c r="GO5" s="315"/>
      <c r="GP5" s="315"/>
      <c r="GQ5" s="315"/>
      <c r="GR5" s="315"/>
      <c r="GS5" s="315"/>
      <c r="GT5" s="315"/>
      <c r="GU5" s="315"/>
      <c r="GV5" s="315"/>
      <c r="GW5" s="315"/>
      <c r="GX5" s="315"/>
      <c r="GY5" s="315"/>
      <c r="GZ5" s="315"/>
      <c r="HA5" s="315"/>
      <c r="HB5" s="315"/>
      <c r="HC5" s="315"/>
      <c r="HD5" s="315"/>
      <c r="HE5" s="315"/>
      <c r="HF5" s="315"/>
      <c r="HG5" s="315"/>
      <c r="HH5" s="315"/>
      <c r="HI5" s="315"/>
      <c r="HJ5" s="315"/>
      <c r="HK5" s="315"/>
      <c r="HL5" s="315"/>
      <c r="HM5" s="315"/>
      <c r="HN5" s="315"/>
      <c r="HO5" s="315"/>
      <c r="HP5" s="315"/>
      <c r="HQ5" s="315"/>
      <c r="HR5" s="315"/>
      <c r="HS5" s="315"/>
      <c r="HT5" s="315"/>
      <c r="HU5" s="315"/>
      <c r="HV5" s="315"/>
      <c r="HW5" s="315"/>
      <c r="HX5" s="315"/>
      <c r="HY5" s="315"/>
      <c r="HZ5" s="315"/>
      <c r="IA5" s="315"/>
      <c r="IB5" s="315"/>
      <c r="IC5" s="315"/>
      <c r="ID5" s="315"/>
      <c r="IE5" s="315"/>
      <c r="IF5" s="315"/>
      <c r="IG5" s="315"/>
      <c r="IH5" s="315"/>
      <c r="II5" s="315"/>
      <c r="IJ5" s="315"/>
    </row>
    <row r="6" spans="1:244" s="260" customFormat="1" ht="12" customHeight="1">
      <c r="A6" s="271">
        <v>8062473497</v>
      </c>
      <c r="B6" s="284">
        <v>10310997</v>
      </c>
      <c r="C6" s="272" t="s">
        <v>658</v>
      </c>
      <c r="D6" s="328" t="s">
        <v>1978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</row>
    <row r="7" spans="1:244" s="260" customFormat="1" ht="12" customHeight="1">
      <c r="A7" s="271">
        <v>8062673358</v>
      </c>
      <c r="B7" s="284">
        <v>10311662</v>
      </c>
      <c r="C7" s="272" t="s">
        <v>657</v>
      </c>
      <c r="D7" s="328" t="s">
        <v>1978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FP7" s="315"/>
      <c r="FQ7" s="315"/>
      <c r="FR7" s="315"/>
      <c r="FS7" s="315"/>
      <c r="FT7" s="315"/>
      <c r="FU7" s="315"/>
      <c r="FV7" s="315"/>
      <c r="FW7" s="315"/>
      <c r="FX7" s="315"/>
      <c r="FY7" s="315"/>
      <c r="FZ7" s="315"/>
      <c r="GA7" s="315"/>
      <c r="GB7" s="315"/>
      <c r="GC7" s="315"/>
      <c r="GD7" s="315"/>
      <c r="GE7" s="315"/>
      <c r="GF7" s="315"/>
      <c r="GG7" s="315"/>
      <c r="GH7" s="315"/>
      <c r="GI7" s="315"/>
      <c r="GJ7" s="315"/>
      <c r="GK7" s="315"/>
      <c r="GL7" s="315"/>
      <c r="GM7" s="315"/>
      <c r="GN7" s="315"/>
      <c r="GO7" s="315"/>
      <c r="GP7" s="315"/>
      <c r="GQ7" s="315"/>
      <c r="GR7" s="315"/>
      <c r="GS7" s="315"/>
      <c r="GT7" s="315"/>
      <c r="GU7" s="315"/>
      <c r="GV7" s="315"/>
      <c r="GW7" s="315"/>
      <c r="GX7" s="315"/>
      <c r="GY7" s="315"/>
      <c r="GZ7" s="315"/>
      <c r="HA7" s="315"/>
      <c r="HB7" s="315"/>
      <c r="HC7" s="315"/>
      <c r="HD7" s="315"/>
      <c r="HE7" s="315"/>
      <c r="HF7" s="315"/>
      <c r="HG7" s="315"/>
      <c r="HH7" s="315"/>
      <c r="HI7" s="315"/>
      <c r="HJ7" s="315"/>
      <c r="HK7" s="315"/>
      <c r="HL7" s="315"/>
      <c r="HM7" s="315"/>
      <c r="HN7" s="315"/>
      <c r="HO7" s="315"/>
      <c r="HP7" s="315"/>
      <c r="HQ7" s="315"/>
      <c r="HR7" s="315"/>
      <c r="HS7" s="315"/>
      <c r="HT7" s="315"/>
      <c r="HU7" s="315"/>
      <c r="HV7" s="315"/>
      <c r="HW7" s="315"/>
      <c r="HX7" s="315"/>
      <c r="HY7" s="315"/>
      <c r="HZ7" s="315"/>
      <c r="IA7" s="315"/>
      <c r="IB7" s="315"/>
      <c r="IC7" s="315"/>
      <c r="ID7" s="315"/>
      <c r="IE7" s="315"/>
      <c r="IF7" s="315"/>
      <c r="IG7" s="315"/>
      <c r="IH7" s="315"/>
      <c r="II7" s="315"/>
      <c r="IJ7" s="315"/>
    </row>
    <row r="8" spans="1:244" s="260" customFormat="1" ht="12" customHeight="1">
      <c r="A8" s="271">
        <v>8062673251</v>
      </c>
      <c r="B8" s="284">
        <v>10311627</v>
      </c>
      <c r="C8" s="272" t="s">
        <v>656</v>
      </c>
      <c r="D8" s="328" t="s">
        <v>1978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  <c r="GJ8" s="315"/>
      <c r="GK8" s="315"/>
      <c r="GL8" s="315"/>
      <c r="GM8" s="315"/>
      <c r="GN8" s="315"/>
      <c r="GO8" s="315"/>
      <c r="GP8" s="315"/>
      <c r="GQ8" s="315"/>
      <c r="GR8" s="315"/>
      <c r="GS8" s="315"/>
      <c r="GT8" s="315"/>
      <c r="GU8" s="315"/>
      <c r="GV8" s="315"/>
      <c r="GW8" s="315"/>
      <c r="GX8" s="315"/>
      <c r="GY8" s="315"/>
      <c r="GZ8" s="315"/>
      <c r="HA8" s="315"/>
      <c r="HB8" s="315"/>
      <c r="HC8" s="315"/>
      <c r="HD8" s="315"/>
      <c r="HE8" s="315"/>
      <c r="HF8" s="315"/>
      <c r="HG8" s="315"/>
      <c r="HH8" s="315"/>
      <c r="HI8" s="315"/>
      <c r="HJ8" s="315"/>
      <c r="HK8" s="315"/>
      <c r="HL8" s="315"/>
      <c r="HM8" s="315"/>
      <c r="HN8" s="315"/>
      <c r="HO8" s="315"/>
      <c r="HP8" s="315"/>
      <c r="HQ8" s="315"/>
      <c r="HR8" s="315"/>
      <c r="HS8" s="315"/>
      <c r="HT8" s="315"/>
      <c r="HU8" s="315"/>
      <c r="HV8" s="315"/>
      <c r="HW8" s="315"/>
      <c r="HX8" s="315"/>
      <c r="HY8" s="315"/>
      <c r="HZ8" s="315"/>
      <c r="IA8" s="315"/>
      <c r="IB8" s="315"/>
      <c r="IC8" s="315"/>
      <c r="ID8" s="315"/>
      <c r="IE8" s="315"/>
      <c r="IF8" s="315"/>
      <c r="IG8" s="315"/>
      <c r="IH8" s="315"/>
      <c r="II8" s="315"/>
      <c r="IJ8" s="315"/>
    </row>
    <row r="9" spans="1:244" s="260" customFormat="1" ht="12" customHeight="1">
      <c r="A9" s="271">
        <v>8062673253</v>
      </c>
      <c r="B9" s="284">
        <v>10311628</v>
      </c>
      <c r="C9" s="272" t="s">
        <v>655</v>
      </c>
      <c r="D9" s="328" t="s">
        <v>1978</v>
      </c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5"/>
      <c r="FL9" s="315"/>
      <c r="FM9" s="315"/>
      <c r="FN9" s="315"/>
      <c r="FO9" s="315"/>
      <c r="FP9" s="315"/>
      <c r="FQ9" s="315"/>
      <c r="FR9" s="315"/>
      <c r="FS9" s="315"/>
      <c r="FT9" s="315"/>
      <c r="FU9" s="315"/>
      <c r="FV9" s="315"/>
      <c r="FW9" s="315"/>
      <c r="FX9" s="315"/>
      <c r="FY9" s="315"/>
      <c r="FZ9" s="315"/>
      <c r="GA9" s="315"/>
      <c r="GB9" s="315"/>
      <c r="GC9" s="315"/>
      <c r="GD9" s="315"/>
      <c r="GE9" s="315"/>
      <c r="GF9" s="315"/>
      <c r="GG9" s="315"/>
      <c r="GH9" s="315"/>
      <c r="GI9" s="315"/>
      <c r="GJ9" s="315"/>
      <c r="GK9" s="315"/>
      <c r="GL9" s="315"/>
      <c r="GM9" s="315"/>
      <c r="GN9" s="315"/>
      <c r="GO9" s="315"/>
      <c r="GP9" s="315"/>
      <c r="GQ9" s="315"/>
      <c r="GR9" s="315"/>
      <c r="GS9" s="315"/>
      <c r="GT9" s="315"/>
      <c r="GU9" s="315"/>
      <c r="GV9" s="315"/>
      <c r="GW9" s="315"/>
      <c r="GX9" s="315"/>
      <c r="GY9" s="315"/>
      <c r="GZ9" s="315"/>
      <c r="HA9" s="315"/>
      <c r="HB9" s="315"/>
      <c r="HC9" s="315"/>
      <c r="HD9" s="315"/>
      <c r="HE9" s="315"/>
      <c r="HF9" s="315"/>
      <c r="HG9" s="315"/>
      <c r="HH9" s="315"/>
      <c r="HI9" s="315"/>
      <c r="HJ9" s="315"/>
      <c r="HK9" s="315"/>
      <c r="HL9" s="315"/>
      <c r="HM9" s="315"/>
      <c r="HN9" s="315"/>
      <c r="HO9" s="315"/>
      <c r="HP9" s="315"/>
      <c r="HQ9" s="315"/>
      <c r="HR9" s="315"/>
      <c r="HS9" s="315"/>
      <c r="HT9" s="315"/>
      <c r="HU9" s="315"/>
      <c r="HV9" s="315"/>
      <c r="HW9" s="315"/>
      <c r="HX9" s="315"/>
      <c r="HY9" s="315"/>
      <c r="HZ9" s="315"/>
      <c r="IA9" s="315"/>
      <c r="IB9" s="315"/>
      <c r="IC9" s="315"/>
      <c r="ID9" s="315"/>
      <c r="IE9" s="315"/>
      <c r="IF9" s="315"/>
      <c r="IG9" s="315"/>
      <c r="IH9" s="315"/>
      <c r="II9" s="315"/>
      <c r="IJ9" s="315"/>
    </row>
    <row r="10" spans="1:244" s="260" customFormat="1" ht="12" customHeight="1">
      <c r="A10" s="271">
        <v>8062673250</v>
      </c>
      <c r="B10" s="284">
        <v>10317482</v>
      </c>
      <c r="C10" s="272" t="s">
        <v>654</v>
      </c>
      <c r="D10" s="328" t="s">
        <v>1978</v>
      </c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5"/>
      <c r="FS10" s="315"/>
      <c r="FT10" s="315"/>
      <c r="FU10" s="315"/>
      <c r="FV10" s="315"/>
      <c r="FW10" s="315"/>
      <c r="FX10" s="315"/>
      <c r="FY10" s="315"/>
      <c r="FZ10" s="315"/>
      <c r="GA10" s="315"/>
      <c r="GB10" s="315"/>
      <c r="GC10" s="315"/>
      <c r="GD10" s="315"/>
      <c r="GE10" s="315"/>
      <c r="GF10" s="315"/>
      <c r="GG10" s="315"/>
      <c r="GH10" s="315"/>
      <c r="GI10" s="315"/>
      <c r="GJ10" s="315"/>
      <c r="GK10" s="315"/>
      <c r="GL10" s="315"/>
      <c r="GM10" s="315"/>
      <c r="GN10" s="315"/>
      <c r="GO10" s="315"/>
      <c r="GP10" s="315"/>
      <c r="GQ10" s="315"/>
      <c r="GR10" s="315"/>
      <c r="GS10" s="315"/>
      <c r="GT10" s="315"/>
      <c r="GU10" s="315"/>
      <c r="GV10" s="315"/>
      <c r="GW10" s="315"/>
      <c r="GX10" s="315"/>
      <c r="GY10" s="315"/>
      <c r="GZ10" s="315"/>
      <c r="HA10" s="315"/>
      <c r="HB10" s="315"/>
      <c r="HC10" s="315"/>
      <c r="HD10" s="315"/>
      <c r="HE10" s="315"/>
      <c r="HF10" s="315"/>
      <c r="HG10" s="315"/>
      <c r="HH10" s="315"/>
      <c r="HI10" s="315"/>
      <c r="HJ10" s="315"/>
      <c r="HK10" s="315"/>
      <c r="HL10" s="315"/>
      <c r="HM10" s="315"/>
      <c r="HN10" s="315"/>
      <c r="HO10" s="315"/>
      <c r="HP10" s="315"/>
      <c r="HQ10" s="315"/>
      <c r="HR10" s="315"/>
      <c r="HS10" s="315"/>
      <c r="HT10" s="315"/>
      <c r="HU10" s="315"/>
      <c r="HV10" s="315"/>
      <c r="HW10" s="315"/>
      <c r="HX10" s="315"/>
      <c r="HY10" s="315"/>
      <c r="HZ10" s="315"/>
      <c r="IA10" s="315"/>
      <c r="IB10" s="315"/>
      <c r="IC10" s="315"/>
      <c r="ID10" s="315"/>
      <c r="IE10" s="315"/>
      <c r="IF10" s="315"/>
      <c r="IG10" s="315"/>
      <c r="IH10" s="315"/>
      <c r="II10" s="315"/>
      <c r="IJ10" s="315"/>
    </row>
    <row r="11" spans="1:244" s="260" customFormat="1" ht="12" customHeight="1">
      <c r="A11" s="271" t="s">
        <v>605</v>
      </c>
      <c r="B11" s="284">
        <v>10311037</v>
      </c>
      <c r="C11" s="272" t="s">
        <v>604</v>
      </c>
      <c r="D11" s="328" t="s">
        <v>1978</v>
      </c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</row>
    <row r="12" spans="1:244" s="260" customFormat="1" ht="12" customHeight="1">
      <c r="A12" s="271" t="s">
        <v>603</v>
      </c>
      <c r="B12" s="284">
        <v>10311038</v>
      </c>
      <c r="C12" s="272" t="s">
        <v>602</v>
      </c>
      <c r="D12" s="328" t="s">
        <v>1978</v>
      </c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5"/>
      <c r="FL12" s="315"/>
      <c r="FM12" s="315"/>
      <c r="FN12" s="315"/>
      <c r="FO12" s="315"/>
      <c r="FP12" s="315"/>
      <c r="FQ12" s="315"/>
      <c r="FR12" s="315"/>
      <c r="FS12" s="315"/>
      <c r="FT12" s="315"/>
      <c r="FU12" s="315"/>
      <c r="FV12" s="315"/>
      <c r="FW12" s="315"/>
      <c r="FX12" s="315"/>
      <c r="FY12" s="315"/>
      <c r="FZ12" s="315"/>
      <c r="GA12" s="315"/>
      <c r="GB12" s="315"/>
      <c r="GC12" s="315"/>
      <c r="GD12" s="315"/>
      <c r="GE12" s="315"/>
      <c r="GF12" s="315"/>
      <c r="GG12" s="315"/>
      <c r="GH12" s="315"/>
      <c r="GI12" s="315"/>
      <c r="GJ12" s="315"/>
      <c r="GK12" s="315"/>
      <c r="GL12" s="315"/>
      <c r="GM12" s="315"/>
      <c r="GN12" s="315"/>
      <c r="GO12" s="315"/>
      <c r="GP12" s="315"/>
      <c r="GQ12" s="315"/>
      <c r="GR12" s="315"/>
      <c r="GS12" s="315"/>
      <c r="GT12" s="315"/>
      <c r="GU12" s="315"/>
      <c r="GV12" s="315"/>
      <c r="GW12" s="315"/>
      <c r="GX12" s="315"/>
      <c r="GY12" s="315"/>
      <c r="GZ12" s="315"/>
      <c r="HA12" s="315"/>
      <c r="HB12" s="315"/>
      <c r="HC12" s="315"/>
      <c r="HD12" s="315"/>
      <c r="HE12" s="315"/>
      <c r="HF12" s="315"/>
      <c r="HG12" s="315"/>
      <c r="HH12" s="315"/>
      <c r="HI12" s="315"/>
      <c r="HJ12" s="315"/>
      <c r="HK12" s="315"/>
      <c r="HL12" s="315"/>
      <c r="HM12" s="315"/>
      <c r="HN12" s="315"/>
      <c r="HO12" s="315"/>
      <c r="HP12" s="315"/>
      <c r="HQ12" s="315"/>
      <c r="HR12" s="315"/>
      <c r="HS12" s="315"/>
      <c r="HT12" s="315"/>
      <c r="HU12" s="315"/>
      <c r="HV12" s="315"/>
      <c r="HW12" s="315"/>
      <c r="HX12" s="315"/>
      <c r="HY12" s="315"/>
      <c r="HZ12" s="315"/>
      <c r="IA12" s="315"/>
      <c r="IB12" s="315"/>
      <c r="IC12" s="315"/>
      <c r="ID12" s="315"/>
      <c r="IE12" s="315"/>
      <c r="IF12" s="315"/>
      <c r="IG12" s="315"/>
      <c r="IH12" s="315"/>
      <c r="II12" s="315"/>
      <c r="IJ12" s="315"/>
    </row>
    <row r="13" spans="1:244" s="260" customFormat="1" ht="12" customHeight="1">
      <c r="A13" s="271" t="s">
        <v>601</v>
      </c>
      <c r="B13" s="284">
        <v>10310422</v>
      </c>
      <c r="C13" s="272" t="s">
        <v>600</v>
      </c>
      <c r="D13" s="328" t="s">
        <v>1978</v>
      </c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  <c r="FL13" s="315"/>
      <c r="FM13" s="315"/>
      <c r="FN13" s="315"/>
      <c r="FO13" s="315"/>
      <c r="FP13" s="315"/>
      <c r="FQ13" s="315"/>
      <c r="FR13" s="315"/>
      <c r="FS13" s="315"/>
      <c r="FT13" s="315"/>
      <c r="FU13" s="315"/>
      <c r="FV13" s="315"/>
      <c r="FW13" s="315"/>
      <c r="FX13" s="315"/>
      <c r="FY13" s="315"/>
      <c r="FZ13" s="315"/>
      <c r="GA13" s="315"/>
      <c r="GB13" s="315"/>
      <c r="GC13" s="315"/>
      <c r="GD13" s="315"/>
      <c r="GE13" s="315"/>
      <c r="GF13" s="315"/>
      <c r="GG13" s="315"/>
      <c r="GH13" s="315"/>
      <c r="GI13" s="315"/>
      <c r="GJ13" s="315"/>
      <c r="GK13" s="315"/>
      <c r="GL13" s="315"/>
      <c r="GM13" s="315"/>
      <c r="GN13" s="315"/>
      <c r="GO13" s="315"/>
      <c r="GP13" s="315"/>
      <c r="GQ13" s="315"/>
      <c r="GR13" s="315"/>
      <c r="GS13" s="315"/>
      <c r="GT13" s="315"/>
      <c r="GU13" s="315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5"/>
      <c r="HO13" s="315"/>
      <c r="HP13" s="315"/>
      <c r="HQ13" s="315"/>
      <c r="HR13" s="315"/>
      <c r="HS13" s="315"/>
      <c r="HT13" s="315"/>
      <c r="HU13" s="315"/>
      <c r="HV13" s="315"/>
      <c r="HW13" s="315"/>
      <c r="HX13" s="315"/>
      <c r="HY13" s="315"/>
      <c r="HZ13" s="315"/>
      <c r="IA13" s="315"/>
      <c r="IB13" s="315"/>
      <c r="IC13" s="315"/>
      <c r="ID13" s="315"/>
      <c r="IE13" s="315"/>
      <c r="IF13" s="315"/>
      <c r="IG13" s="315"/>
      <c r="IH13" s="315"/>
      <c r="II13" s="315"/>
      <c r="IJ13" s="315"/>
    </row>
    <row r="14" spans="1:244" s="260" customFormat="1" ht="12" customHeight="1">
      <c r="A14" s="293"/>
      <c r="B14" s="289"/>
      <c r="C14" s="263"/>
      <c r="D14" s="290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15"/>
      <c r="FW14" s="315"/>
      <c r="FX14" s="315"/>
      <c r="FY14" s="315"/>
      <c r="FZ14" s="315"/>
      <c r="GA14" s="315"/>
      <c r="GB14" s="315"/>
      <c r="GC14" s="315"/>
      <c r="GD14" s="315"/>
      <c r="GE14" s="315"/>
      <c r="GF14" s="315"/>
      <c r="GG14" s="315"/>
      <c r="GH14" s="315"/>
      <c r="GI14" s="315"/>
      <c r="GJ14" s="315"/>
      <c r="GK14" s="315"/>
      <c r="GL14" s="315"/>
      <c r="GM14" s="315"/>
      <c r="GN14" s="315"/>
      <c r="GO14" s="315"/>
      <c r="GP14" s="315"/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  <c r="IE14" s="315"/>
      <c r="IF14" s="315"/>
      <c r="IG14" s="315"/>
      <c r="IH14" s="315"/>
      <c r="II14" s="315"/>
      <c r="IJ14" s="315"/>
    </row>
    <row r="15" spans="1:244" s="258" customFormat="1" ht="12" customHeight="1">
      <c r="A15" s="341"/>
      <c r="B15" s="342"/>
      <c r="C15" s="334" t="s">
        <v>653</v>
      </c>
      <c r="D15" s="276"/>
    </row>
    <row r="16" spans="1:244" s="260" customFormat="1" ht="12" customHeight="1">
      <c r="A16" s="271">
        <v>8062104227</v>
      </c>
      <c r="B16" s="284">
        <v>10309757</v>
      </c>
      <c r="C16" s="272" t="s">
        <v>652</v>
      </c>
      <c r="D16" s="328" t="s">
        <v>1978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5"/>
      <c r="FL16" s="315"/>
      <c r="FM16" s="315"/>
      <c r="FN16" s="315"/>
      <c r="FO16" s="315"/>
      <c r="FP16" s="315"/>
      <c r="FQ16" s="315"/>
      <c r="FR16" s="315"/>
      <c r="FS16" s="315"/>
      <c r="FT16" s="315"/>
      <c r="FU16" s="315"/>
      <c r="FV16" s="315"/>
      <c r="FW16" s="315"/>
      <c r="FX16" s="315"/>
      <c r="FY16" s="315"/>
      <c r="FZ16" s="315"/>
      <c r="GA16" s="315"/>
      <c r="GB16" s="315"/>
      <c r="GC16" s="315"/>
      <c r="GD16" s="315"/>
      <c r="GE16" s="315"/>
      <c r="GF16" s="315"/>
      <c r="GG16" s="315"/>
      <c r="GH16" s="315"/>
      <c r="GI16" s="315"/>
      <c r="GJ16" s="315"/>
      <c r="GK16" s="315"/>
      <c r="GL16" s="315"/>
      <c r="GM16" s="315"/>
      <c r="GN16" s="315"/>
      <c r="GO16" s="315"/>
      <c r="GP16" s="315"/>
      <c r="GQ16" s="315"/>
      <c r="GR16" s="315"/>
      <c r="GS16" s="315"/>
      <c r="GT16" s="315"/>
      <c r="GU16" s="315"/>
      <c r="GV16" s="315"/>
      <c r="GW16" s="315"/>
      <c r="GX16" s="315"/>
      <c r="GY16" s="315"/>
      <c r="GZ16" s="315"/>
      <c r="HA16" s="315"/>
      <c r="HB16" s="315"/>
      <c r="HC16" s="315"/>
      <c r="HD16" s="315"/>
      <c r="HE16" s="315"/>
      <c r="HF16" s="315"/>
      <c r="HG16" s="315"/>
      <c r="HH16" s="315"/>
      <c r="HI16" s="315"/>
      <c r="HJ16" s="315"/>
      <c r="HK16" s="315"/>
      <c r="HL16" s="315"/>
      <c r="HM16" s="315"/>
      <c r="HN16" s="315"/>
      <c r="HO16" s="315"/>
      <c r="HP16" s="315"/>
      <c r="HQ16" s="315"/>
      <c r="HR16" s="315"/>
      <c r="HS16" s="315"/>
      <c r="HT16" s="315"/>
      <c r="HU16" s="315"/>
      <c r="HV16" s="315"/>
      <c r="HW16" s="315"/>
      <c r="HX16" s="315"/>
      <c r="HY16" s="315"/>
      <c r="HZ16" s="315"/>
      <c r="IA16" s="315"/>
      <c r="IB16" s="315"/>
      <c r="IC16" s="315"/>
      <c r="ID16" s="315"/>
      <c r="IE16" s="315"/>
      <c r="IF16" s="315"/>
      <c r="IG16" s="315"/>
      <c r="IH16" s="315"/>
      <c r="II16" s="315"/>
      <c r="IJ16" s="315"/>
    </row>
    <row r="17" spans="1:244" s="260" customFormat="1" ht="12" customHeight="1">
      <c r="A17" s="271">
        <v>8062104226</v>
      </c>
      <c r="B17" s="284">
        <v>10309756</v>
      </c>
      <c r="C17" s="272" t="s">
        <v>651</v>
      </c>
      <c r="D17" s="328" t="s">
        <v>1978</v>
      </c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315"/>
      <c r="FG17" s="315"/>
      <c r="FH17" s="315"/>
      <c r="FI17" s="315"/>
      <c r="FJ17" s="315"/>
      <c r="FK17" s="315"/>
      <c r="FL17" s="315"/>
      <c r="FM17" s="315"/>
      <c r="FN17" s="315"/>
      <c r="FO17" s="315"/>
      <c r="FP17" s="315"/>
      <c r="FQ17" s="315"/>
      <c r="FR17" s="315"/>
      <c r="FS17" s="315"/>
      <c r="FT17" s="315"/>
      <c r="FU17" s="315"/>
      <c r="FV17" s="315"/>
      <c r="FW17" s="315"/>
      <c r="FX17" s="315"/>
      <c r="FY17" s="315"/>
      <c r="FZ17" s="315"/>
      <c r="GA17" s="315"/>
      <c r="GB17" s="315"/>
      <c r="GC17" s="315"/>
      <c r="GD17" s="315"/>
      <c r="GE17" s="315"/>
      <c r="GF17" s="315"/>
      <c r="GG17" s="315"/>
      <c r="GH17" s="315"/>
      <c r="GI17" s="315"/>
      <c r="GJ17" s="315"/>
      <c r="GK17" s="315"/>
      <c r="GL17" s="315"/>
      <c r="GM17" s="315"/>
      <c r="GN17" s="315"/>
      <c r="GO17" s="315"/>
      <c r="GP17" s="315"/>
      <c r="GQ17" s="315"/>
      <c r="GR17" s="315"/>
      <c r="GS17" s="315"/>
      <c r="GT17" s="315"/>
      <c r="GU17" s="315"/>
      <c r="GV17" s="315"/>
      <c r="GW17" s="315"/>
      <c r="GX17" s="315"/>
      <c r="GY17" s="315"/>
      <c r="GZ17" s="315"/>
      <c r="HA17" s="315"/>
      <c r="HB17" s="315"/>
      <c r="HC17" s="315"/>
      <c r="HD17" s="315"/>
      <c r="HE17" s="315"/>
      <c r="HF17" s="315"/>
      <c r="HG17" s="315"/>
      <c r="HH17" s="315"/>
      <c r="HI17" s="315"/>
      <c r="HJ17" s="315"/>
      <c r="HK17" s="315"/>
      <c r="HL17" s="315"/>
      <c r="HM17" s="315"/>
      <c r="HN17" s="315"/>
      <c r="HO17" s="315"/>
      <c r="HP17" s="315"/>
      <c r="HQ17" s="315"/>
      <c r="HR17" s="315"/>
      <c r="HS17" s="315"/>
      <c r="HT17" s="315"/>
      <c r="HU17" s="315"/>
      <c r="HV17" s="315"/>
      <c r="HW17" s="315"/>
      <c r="HX17" s="315"/>
      <c r="HY17" s="315"/>
      <c r="HZ17" s="315"/>
      <c r="IA17" s="315"/>
      <c r="IB17" s="315"/>
      <c r="IC17" s="315"/>
      <c r="ID17" s="315"/>
      <c r="IE17" s="315"/>
      <c r="IF17" s="315"/>
      <c r="IG17" s="315"/>
      <c r="IH17" s="315"/>
      <c r="II17" s="315"/>
      <c r="IJ17" s="315"/>
    </row>
    <row r="18" spans="1:244" s="260" customFormat="1" ht="12" customHeight="1">
      <c r="A18" s="271">
        <v>8062105670</v>
      </c>
      <c r="B18" s="284">
        <v>10309776</v>
      </c>
      <c r="C18" s="272" t="s">
        <v>650</v>
      </c>
      <c r="D18" s="328" t="s">
        <v>1978</v>
      </c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5"/>
      <c r="FK18" s="315"/>
      <c r="FL18" s="315"/>
      <c r="FM18" s="315"/>
      <c r="FN18" s="315"/>
      <c r="FO18" s="315"/>
      <c r="FP18" s="315"/>
      <c r="FQ18" s="315"/>
      <c r="FR18" s="315"/>
      <c r="FS18" s="315"/>
      <c r="FT18" s="315"/>
      <c r="FU18" s="315"/>
      <c r="FV18" s="315"/>
      <c r="FW18" s="315"/>
      <c r="FX18" s="315"/>
      <c r="FY18" s="315"/>
      <c r="FZ18" s="315"/>
      <c r="GA18" s="315"/>
      <c r="GB18" s="315"/>
      <c r="GC18" s="315"/>
      <c r="GD18" s="315"/>
      <c r="GE18" s="315"/>
      <c r="GF18" s="315"/>
      <c r="GG18" s="315"/>
      <c r="GH18" s="315"/>
      <c r="GI18" s="315"/>
      <c r="GJ18" s="315"/>
      <c r="GK18" s="315"/>
      <c r="GL18" s="315"/>
      <c r="GM18" s="315"/>
      <c r="GN18" s="315"/>
      <c r="GO18" s="315"/>
      <c r="GP18" s="315"/>
      <c r="GQ18" s="315"/>
      <c r="GR18" s="315"/>
      <c r="GS18" s="315"/>
      <c r="GT18" s="315"/>
      <c r="GU18" s="315"/>
      <c r="GV18" s="315"/>
      <c r="GW18" s="315"/>
      <c r="GX18" s="315"/>
      <c r="GY18" s="315"/>
      <c r="GZ18" s="315"/>
      <c r="HA18" s="315"/>
      <c r="HB18" s="315"/>
      <c r="HC18" s="315"/>
      <c r="HD18" s="315"/>
      <c r="HE18" s="315"/>
      <c r="HF18" s="315"/>
      <c r="HG18" s="315"/>
      <c r="HH18" s="315"/>
      <c r="HI18" s="315"/>
      <c r="HJ18" s="315"/>
      <c r="HK18" s="315"/>
      <c r="HL18" s="315"/>
      <c r="HM18" s="315"/>
      <c r="HN18" s="315"/>
      <c r="HO18" s="315"/>
      <c r="HP18" s="315"/>
      <c r="HQ18" s="315"/>
      <c r="HR18" s="315"/>
      <c r="HS18" s="315"/>
      <c r="HT18" s="315"/>
      <c r="HU18" s="315"/>
      <c r="HV18" s="315"/>
      <c r="HW18" s="315"/>
      <c r="HX18" s="315"/>
      <c r="HY18" s="315"/>
      <c r="HZ18" s="315"/>
      <c r="IA18" s="315"/>
      <c r="IB18" s="315"/>
      <c r="IC18" s="315"/>
      <c r="ID18" s="315"/>
      <c r="IE18" s="315"/>
      <c r="IF18" s="315"/>
      <c r="IG18" s="315"/>
      <c r="IH18" s="315"/>
      <c r="II18" s="315"/>
      <c r="IJ18" s="315"/>
    </row>
    <row r="19" spans="1:244" s="260" customFormat="1" ht="12" customHeight="1">
      <c r="A19" s="271">
        <v>8062106042</v>
      </c>
      <c r="B19" s="284">
        <v>10309783</v>
      </c>
      <c r="C19" s="272" t="s">
        <v>649</v>
      </c>
      <c r="D19" s="328" t="s">
        <v>1978</v>
      </c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5"/>
      <c r="FO19" s="315"/>
      <c r="FP19" s="315"/>
      <c r="FQ19" s="315"/>
      <c r="FR19" s="315"/>
      <c r="FS19" s="315"/>
      <c r="FT19" s="315"/>
      <c r="FU19" s="315"/>
      <c r="FV19" s="315"/>
      <c r="FW19" s="315"/>
      <c r="FX19" s="315"/>
      <c r="FY19" s="315"/>
      <c r="FZ19" s="315"/>
      <c r="GA19" s="315"/>
      <c r="GB19" s="315"/>
      <c r="GC19" s="315"/>
      <c r="GD19" s="315"/>
      <c r="GE19" s="315"/>
      <c r="GF19" s="315"/>
      <c r="GG19" s="315"/>
      <c r="GH19" s="315"/>
      <c r="GI19" s="315"/>
      <c r="GJ19" s="315"/>
      <c r="GK19" s="315"/>
      <c r="GL19" s="315"/>
      <c r="GM19" s="315"/>
      <c r="GN19" s="315"/>
      <c r="GO19" s="315"/>
      <c r="GP19" s="315"/>
      <c r="GQ19" s="315"/>
      <c r="GR19" s="315"/>
      <c r="GS19" s="315"/>
      <c r="GT19" s="315"/>
      <c r="GU19" s="315"/>
      <c r="GV19" s="315"/>
      <c r="GW19" s="315"/>
      <c r="GX19" s="315"/>
      <c r="GY19" s="315"/>
      <c r="GZ19" s="315"/>
      <c r="HA19" s="315"/>
      <c r="HB19" s="315"/>
      <c r="HC19" s="315"/>
      <c r="HD19" s="315"/>
      <c r="HE19" s="315"/>
      <c r="HF19" s="315"/>
      <c r="HG19" s="315"/>
      <c r="HH19" s="315"/>
      <c r="HI19" s="315"/>
      <c r="HJ19" s="315"/>
      <c r="HK19" s="315"/>
      <c r="HL19" s="315"/>
      <c r="HM19" s="315"/>
      <c r="HN19" s="315"/>
      <c r="HO19" s="315"/>
      <c r="HP19" s="315"/>
      <c r="HQ19" s="315"/>
      <c r="HR19" s="315"/>
      <c r="HS19" s="315"/>
      <c r="HT19" s="315"/>
      <c r="HU19" s="315"/>
      <c r="HV19" s="315"/>
      <c r="HW19" s="315"/>
      <c r="HX19" s="315"/>
      <c r="HY19" s="315"/>
      <c r="HZ19" s="315"/>
      <c r="IA19" s="315"/>
      <c r="IB19" s="315"/>
      <c r="IC19" s="315"/>
      <c r="ID19" s="315"/>
      <c r="IE19" s="315"/>
      <c r="IF19" s="315"/>
      <c r="IG19" s="315"/>
      <c r="IH19" s="315"/>
      <c r="II19" s="315"/>
      <c r="IJ19" s="315"/>
    </row>
    <row r="20" spans="1:244" s="260" customFormat="1" ht="12" customHeight="1">
      <c r="A20" s="271">
        <v>8062105673</v>
      </c>
      <c r="B20" s="284">
        <v>10309779</v>
      </c>
      <c r="C20" s="272" t="s">
        <v>648</v>
      </c>
      <c r="D20" s="328" t="s">
        <v>1978</v>
      </c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5"/>
      <c r="FL20" s="315"/>
      <c r="FM20" s="315"/>
      <c r="FN20" s="315"/>
      <c r="FO20" s="315"/>
      <c r="FP20" s="315"/>
      <c r="FQ20" s="315"/>
      <c r="FR20" s="315"/>
      <c r="FS20" s="315"/>
      <c r="FT20" s="315"/>
      <c r="FU20" s="315"/>
      <c r="FV20" s="315"/>
      <c r="FW20" s="315"/>
      <c r="FX20" s="315"/>
      <c r="FY20" s="315"/>
      <c r="FZ20" s="315"/>
      <c r="GA20" s="315"/>
      <c r="GB20" s="315"/>
      <c r="GC20" s="315"/>
      <c r="GD20" s="315"/>
      <c r="GE20" s="315"/>
      <c r="GF20" s="315"/>
      <c r="GG20" s="315"/>
      <c r="GH20" s="315"/>
      <c r="GI20" s="315"/>
      <c r="GJ20" s="315"/>
      <c r="GK20" s="315"/>
      <c r="GL20" s="315"/>
      <c r="GM20" s="315"/>
      <c r="GN20" s="315"/>
      <c r="GO20" s="315"/>
      <c r="GP20" s="315"/>
      <c r="GQ20" s="315"/>
      <c r="GR20" s="315"/>
      <c r="GS20" s="315"/>
      <c r="GT20" s="315"/>
      <c r="GU20" s="315"/>
      <c r="GV20" s="315"/>
      <c r="GW20" s="315"/>
      <c r="GX20" s="315"/>
      <c r="GY20" s="315"/>
      <c r="GZ20" s="315"/>
      <c r="HA20" s="315"/>
      <c r="HB20" s="315"/>
      <c r="HC20" s="315"/>
      <c r="HD20" s="315"/>
      <c r="HE20" s="315"/>
      <c r="HF20" s="315"/>
      <c r="HG20" s="315"/>
      <c r="HH20" s="315"/>
      <c r="HI20" s="315"/>
      <c r="HJ20" s="315"/>
      <c r="HK20" s="315"/>
      <c r="HL20" s="315"/>
      <c r="HM20" s="315"/>
      <c r="HN20" s="315"/>
      <c r="HO20" s="315"/>
      <c r="HP20" s="315"/>
      <c r="HQ20" s="315"/>
      <c r="HR20" s="315"/>
      <c r="HS20" s="315"/>
      <c r="HT20" s="315"/>
      <c r="HU20" s="315"/>
      <c r="HV20" s="315"/>
      <c r="HW20" s="315"/>
      <c r="HX20" s="315"/>
      <c r="HY20" s="315"/>
      <c r="HZ20" s="315"/>
      <c r="IA20" s="315"/>
      <c r="IB20" s="315"/>
      <c r="IC20" s="315"/>
      <c r="ID20" s="315"/>
      <c r="IE20" s="315"/>
      <c r="IF20" s="315"/>
      <c r="IG20" s="315"/>
      <c r="IH20" s="315"/>
      <c r="II20" s="315"/>
      <c r="IJ20" s="315"/>
    </row>
    <row r="21" spans="1:244" s="260" customFormat="1" ht="12" customHeight="1">
      <c r="A21" s="271">
        <v>8062105672</v>
      </c>
      <c r="B21" s="284">
        <v>10309778</v>
      </c>
      <c r="C21" s="272" t="s">
        <v>647</v>
      </c>
      <c r="D21" s="328" t="s">
        <v>1978</v>
      </c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  <c r="FF21" s="315"/>
      <c r="FG21" s="315"/>
      <c r="FH21" s="315"/>
      <c r="FI21" s="315"/>
      <c r="FJ21" s="315"/>
      <c r="FK21" s="315"/>
      <c r="FL21" s="315"/>
      <c r="FM21" s="315"/>
      <c r="FN21" s="315"/>
      <c r="FO21" s="315"/>
      <c r="FP21" s="315"/>
      <c r="FQ21" s="315"/>
      <c r="FR21" s="315"/>
      <c r="FS21" s="315"/>
      <c r="FT21" s="315"/>
      <c r="FU21" s="315"/>
      <c r="FV21" s="315"/>
      <c r="FW21" s="315"/>
      <c r="FX21" s="315"/>
      <c r="FY21" s="315"/>
      <c r="FZ21" s="315"/>
      <c r="GA21" s="315"/>
      <c r="GB21" s="315"/>
      <c r="GC21" s="315"/>
      <c r="GD21" s="315"/>
      <c r="GE21" s="315"/>
      <c r="GF21" s="315"/>
      <c r="GG21" s="315"/>
      <c r="GH21" s="315"/>
      <c r="GI21" s="315"/>
      <c r="GJ21" s="315"/>
      <c r="GK21" s="315"/>
      <c r="GL21" s="315"/>
      <c r="GM21" s="315"/>
      <c r="GN21" s="315"/>
      <c r="GO21" s="315"/>
      <c r="GP21" s="315"/>
      <c r="GQ21" s="315"/>
      <c r="GR21" s="315"/>
      <c r="GS21" s="315"/>
      <c r="GT21" s="315"/>
      <c r="GU21" s="315"/>
      <c r="GV21" s="315"/>
      <c r="GW21" s="315"/>
      <c r="GX21" s="315"/>
      <c r="GY21" s="315"/>
      <c r="GZ21" s="315"/>
      <c r="HA21" s="315"/>
      <c r="HB21" s="315"/>
      <c r="HC21" s="315"/>
      <c r="HD21" s="315"/>
      <c r="HE21" s="315"/>
      <c r="HF21" s="315"/>
      <c r="HG21" s="315"/>
      <c r="HH21" s="315"/>
      <c r="HI21" s="315"/>
      <c r="HJ21" s="315"/>
      <c r="HK21" s="315"/>
      <c r="HL21" s="315"/>
      <c r="HM21" s="315"/>
      <c r="HN21" s="315"/>
      <c r="HO21" s="315"/>
      <c r="HP21" s="315"/>
      <c r="HQ21" s="315"/>
      <c r="HR21" s="315"/>
      <c r="HS21" s="315"/>
      <c r="HT21" s="315"/>
      <c r="HU21" s="315"/>
      <c r="HV21" s="315"/>
      <c r="HW21" s="315"/>
      <c r="HX21" s="315"/>
      <c r="HY21" s="315"/>
      <c r="HZ21" s="315"/>
      <c r="IA21" s="315"/>
      <c r="IB21" s="315"/>
      <c r="IC21" s="315"/>
      <c r="ID21" s="315"/>
      <c r="IE21" s="315"/>
      <c r="IF21" s="315"/>
      <c r="IG21" s="315"/>
      <c r="IH21" s="315"/>
      <c r="II21" s="315"/>
      <c r="IJ21" s="315"/>
    </row>
    <row r="22" spans="1:244" s="260" customFormat="1" ht="12" customHeight="1">
      <c r="A22" s="271">
        <v>8062105070</v>
      </c>
      <c r="B22" s="284">
        <v>10309768</v>
      </c>
      <c r="C22" s="272" t="s">
        <v>646</v>
      </c>
      <c r="D22" s="328" t="s">
        <v>1978</v>
      </c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</row>
    <row r="23" spans="1:244" s="260" customFormat="1" ht="12" customHeight="1">
      <c r="A23" s="271">
        <v>8062107275</v>
      </c>
      <c r="B23" s="284">
        <v>10309797</v>
      </c>
      <c r="C23" s="272" t="s">
        <v>645</v>
      </c>
      <c r="D23" s="328" t="s">
        <v>1978</v>
      </c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15"/>
      <c r="GE23" s="315"/>
      <c r="GF23" s="315"/>
      <c r="GG23" s="315"/>
      <c r="GH23" s="315"/>
      <c r="GI23" s="315"/>
      <c r="GJ23" s="315"/>
      <c r="GK23" s="315"/>
      <c r="GL23" s="315"/>
      <c r="GM23" s="315"/>
      <c r="GN23" s="315"/>
      <c r="GO23" s="315"/>
      <c r="GP23" s="315"/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  <c r="IE23" s="315"/>
      <c r="IF23" s="315"/>
      <c r="IG23" s="315"/>
      <c r="IH23" s="315"/>
      <c r="II23" s="315"/>
      <c r="IJ23" s="315"/>
    </row>
    <row r="24" spans="1:244" s="260" customFormat="1" ht="12" customHeight="1">
      <c r="A24" s="271">
        <v>8062673253</v>
      </c>
      <c r="B24" s="284">
        <v>10311628</v>
      </c>
      <c r="C24" s="272" t="s">
        <v>644</v>
      </c>
      <c r="D24" s="328" t="s">
        <v>1978</v>
      </c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5"/>
      <c r="ES24" s="315"/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  <c r="FH24" s="315"/>
      <c r="FI24" s="315"/>
      <c r="FJ24" s="315"/>
      <c r="FK24" s="315"/>
      <c r="FL24" s="315"/>
      <c r="FM24" s="315"/>
      <c r="FN24" s="315"/>
      <c r="FO24" s="315"/>
      <c r="FP24" s="315"/>
      <c r="FQ24" s="315"/>
      <c r="FR24" s="315"/>
      <c r="FS24" s="315"/>
      <c r="FT24" s="315"/>
      <c r="FU24" s="315"/>
      <c r="FV24" s="315"/>
      <c r="FW24" s="315"/>
      <c r="FX24" s="315"/>
      <c r="FY24" s="315"/>
      <c r="FZ24" s="315"/>
      <c r="GA24" s="315"/>
      <c r="GB24" s="315"/>
      <c r="GC24" s="315"/>
      <c r="GD24" s="315"/>
      <c r="GE24" s="315"/>
      <c r="GF24" s="315"/>
      <c r="GG24" s="315"/>
      <c r="GH24" s="315"/>
      <c r="GI24" s="315"/>
      <c r="GJ24" s="315"/>
      <c r="GK24" s="315"/>
      <c r="GL24" s="315"/>
      <c r="GM24" s="315"/>
      <c r="GN24" s="315"/>
      <c r="GO24" s="315"/>
      <c r="GP24" s="315"/>
      <c r="GQ24" s="315"/>
      <c r="GR24" s="315"/>
      <c r="GS24" s="315"/>
      <c r="GT24" s="315"/>
      <c r="GU24" s="315"/>
      <c r="GV24" s="315"/>
      <c r="GW24" s="315"/>
      <c r="GX24" s="315"/>
      <c r="GY24" s="315"/>
      <c r="GZ24" s="315"/>
      <c r="HA24" s="315"/>
      <c r="HB24" s="315"/>
      <c r="HC24" s="315"/>
      <c r="HD24" s="315"/>
      <c r="HE24" s="315"/>
      <c r="HF24" s="315"/>
      <c r="HG24" s="315"/>
      <c r="HH24" s="315"/>
      <c r="HI24" s="315"/>
      <c r="HJ24" s="315"/>
      <c r="HK24" s="315"/>
      <c r="HL24" s="315"/>
      <c r="HM24" s="315"/>
      <c r="HN24" s="315"/>
      <c r="HO24" s="315"/>
      <c r="HP24" s="315"/>
      <c r="HQ24" s="315"/>
      <c r="HR24" s="315"/>
      <c r="HS24" s="315"/>
      <c r="HT24" s="315"/>
      <c r="HU24" s="315"/>
      <c r="HV24" s="315"/>
      <c r="HW24" s="315"/>
      <c r="HX24" s="315"/>
      <c r="HY24" s="315"/>
      <c r="HZ24" s="315"/>
      <c r="IA24" s="315"/>
      <c r="IB24" s="315"/>
      <c r="IC24" s="315"/>
      <c r="ID24" s="315"/>
      <c r="IE24" s="315"/>
      <c r="IF24" s="315"/>
      <c r="IG24" s="315"/>
      <c r="IH24" s="315"/>
      <c r="II24" s="315"/>
      <c r="IJ24" s="315"/>
    </row>
    <row r="25" spans="1:244" s="260" customFormat="1" ht="12" customHeight="1">
      <c r="A25" s="271">
        <v>8062673373</v>
      </c>
      <c r="B25" s="284">
        <v>10324749</v>
      </c>
      <c r="C25" s="272" t="s">
        <v>643</v>
      </c>
      <c r="D25" s="328" t="s">
        <v>1978</v>
      </c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15"/>
      <c r="FH25" s="315"/>
      <c r="FI25" s="315"/>
      <c r="FJ25" s="315"/>
      <c r="FK25" s="315"/>
      <c r="FL25" s="315"/>
      <c r="FM25" s="315"/>
      <c r="FN25" s="315"/>
      <c r="FO25" s="315"/>
      <c r="FP25" s="315"/>
      <c r="FQ25" s="315"/>
      <c r="FR25" s="315"/>
      <c r="FS25" s="315"/>
      <c r="FT25" s="315"/>
      <c r="FU25" s="315"/>
      <c r="FV25" s="315"/>
      <c r="FW25" s="315"/>
      <c r="FX25" s="315"/>
      <c r="FY25" s="315"/>
      <c r="FZ25" s="315"/>
      <c r="GA25" s="315"/>
      <c r="GB25" s="315"/>
      <c r="GC25" s="315"/>
      <c r="GD25" s="315"/>
      <c r="GE25" s="315"/>
      <c r="GF25" s="315"/>
      <c r="GG25" s="315"/>
      <c r="GH25" s="315"/>
      <c r="GI25" s="315"/>
      <c r="GJ25" s="315"/>
      <c r="GK25" s="315"/>
      <c r="GL25" s="315"/>
      <c r="GM25" s="315"/>
      <c r="GN25" s="315"/>
      <c r="GO25" s="315"/>
      <c r="GP25" s="315"/>
      <c r="GQ25" s="315"/>
      <c r="GR25" s="315"/>
      <c r="GS25" s="315"/>
      <c r="GT25" s="315"/>
      <c r="GU25" s="315"/>
      <c r="GV25" s="315"/>
      <c r="GW25" s="315"/>
      <c r="GX25" s="315"/>
      <c r="GY25" s="315"/>
      <c r="GZ25" s="315"/>
      <c r="HA25" s="315"/>
      <c r="HB25" s="315"/>
      <c r="HC25" s="315"/>
      <c r="HD25" s="315"/>
      <c r="HE25" s="315"/>
      <c r="HF25" s="315"/>
      <c r="HG25" s="315"/>
      <c r="HH25" s="315"/>
      <c r="HI25" s="315"/>
      <c r="HJ25" s="315"/>
      <c r="HK25" s="315"/>
      <c r="HL25" s="315"/>
      <c r="HM25" s="315"/>
      <c r="HN25" s="315"/>
      <c r="HO25" s="315"/>
      <c r="HP25" s="315"/>
      <c r="HQ25" s="315"/>
      <c r="HR25" s="315"/>
      <c r="HS25" s="315"/>
      <c r="HT25" s="315"/>
      <c r="HU25" s="315"/>
      <c r="HV25" s="315"/>
      <c r="HW25" s="315"/>
      <c r="HX25" s="315"/>
      <c r="HY25" s="315"/>
      <c r="HZ25" s="315"/>
      <c r="IA25" s="315"/>
      <c r="IB25" s="315"/>
      <c r="IC25" s="315"/>
      <c r="ID25" s="315"/>
      <c r="IE25" s="315"/>
      <c r="IF25" s="315"/>
      <c r="IG25" s="315"/>
      <c r="IH25" s="315"/>
      <c r="II25" s="315"/>
      <c r="IJ25" s="315"/>
    </row>
    <row r="26" spans="1:244" s="260" customFormat="1" ht="12" customHeight="1">
      <c r="A26" s="271">
        <v>8062570097</v>
      </c>
      <c r="B26" s="284">
        <v>10311387</v>
      </c>
      <c r="C26" s="272" t="s">
        <v>2315</v>
      </c>
      <c r="D26" s="290" t="s">
        <v>1978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/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5"/>
      <c r="EL26" s="315"/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5"/>
      <c r="FL26" s="315"/>
      <c r="FM26" s="315"/>
      <c r="FN26" s="315"/>
      <c r="FO26" s="315"/>
      <c r="FP26" s="315"/>
      <c r="FQ26" s="315"/>
      <c r="FR26" s="315"/>
      <c r="FS26" s="315"/>
      <c r="FT26" s="315"/>
      <c r="FU26" s="315"/>
      <c r="FV26" s="315"/>
      <c r="FW26" s="315"/>
      <c r="FX26" s="315"/>
      <c r="FY26" s="315"/>
      <c r="FZ26" s="315"/>
      <c r="GA26" s="315"/>
      <c r="GB26" s="315"/>
      <c r="GC26" s="315"/>
      <c r="GD26" s="315"/>
      <c r="GE26" s="315"/>
      <c r="GF26" s="315"/>
      <c r="GG26" s="315"/>
      <c r="GH26" s="315"/>
      <c r="GI26" s="315"/>
      <c r="GJ26" s="315"/>
      <c r="GK26" s="315"/>
      <c r="GL26" s="315"/>
      <c r="GM26" s="315"/>
      <c r="GN26" s="315"/>
      <c r="GO26" s="315"/>
      <c r="GP26" s="315"/>
      <c r="GQ26" s="315"/>
      <c r="GR26" s="315"/>
      <c r="GS26" s="315"/>
      <c r="GT26" s="315"/>
      <c r="GU26" s="315"/>
      <c r="GV26" s="315"/>
      <c r="GW26" s="315"/>
      <c r="GX26" s="315"/>
      <c r="GY26" s="315"/>
      <c r="GZ26" s="315"/>
      <c r="HA26" s="315"/>
      <c r="HB26" s="315"/>
      <c r="HC26" s="315"/>
      <c r="HD26" s="315"/>
      <c r="HE26" s="315"/>
      <c r="HF26" s="315"/>
      <c r="HG26" s="315"/>
      <c r="HH26" s="315"/>
      <c r="HI26" s="315"/>
      <c r="HJ26" s="315"/>
      <c r="HK26" s="315"/>
      <c r="HL26" s="315"/>
      <c r="HM26" s="315"/>
      <c r="HN26" s="315"/>
      <c r="HO26" s="315"/>
      <c r="HP26" s="315"/>
      <c r="HQ26" s="315"/>
      <c r="HR26" s="315"/>
      <c r="HS26" s="315"/>
      <c r="HT26" s="315"/>
      <c r="HU26" s="315"/>
      <c r="HV26" s="315"/>
      <c r="HW26" s="315"/>
      <c r="HX26" s="315"/>
      <c r="HY26" s="315"/>
      <c r="HZ26" s="315"/>
      <c r="IA26" s="315"/>
      <c r="IB26" s="315"/>
      <c r="IC26" s="315"/>
      <c r="ID26" s="315"/>
      <c r="IE26" s="315"/>
      <c r="IF26" s="315"/>
      <c r="IG26" s="315"/>
      <c r="IH26" s="315"/>
      <c r="II26" s="315"/>
      <c r="IJ26" s="315"/>
    </row>
    <row r="27" spans="1:244" s="260" customFormat="1" ht="12" customHeight="1">
      <c r="A27" s="271"/>
      <c r="B27" s="284" t="s">
        <v>642</v>
      </c>
      <c r="C27" s="272" t="s">
        <v>1532</v>
      </c>
      <c r="D27" s="328" t="s">
        <v>1977</v>
      </c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5"/>
      <c r="FL27" s="315"/>
      <c r="FM27" s="315"/>
      <c r="FN27" s="315"/>
      <c r="FO27" s="315"/>
      <c r="FP27" s="315"/>
      <c r="FQ27" s="315"/>
      <c r="FR27" s="315"/>
      <c r="FS27" s="315"/>
      <c r="FT27" s="315"/>
      <c r="FU27" s="315"/>
      <c r="FV27" s="315"/>
      <c r="FW27" s="315"/>
      <c r="FX27" s="315"/>
      <c r="FY27" s="315"/>
      <c r="FZ27" s="315"/>
      <c r="GA27" s="315"/>
      <c r="GB27" s="315"/>
      <c r="GC27" s="315"/>
      <c r="GD27" s="315"/>
      <c r="GE27" s="315"/>
      <c r="GF27" s="315"/>
      <c r="GG27" s="315"/>
      <c r="GH27" s="315"/>
      <c r="GI27" s="315"/>
      <c r="GJ27" s="315"/>
      <c r="GK27" s="315"/>
      <c r="GL27" s="315"/>
      <c r="GM27" s="315"/>
      <c r="GN27" s="315"/>
      <c r="GO27" s="315"/>
      <c r="GP27" s="315"/>
      <c r="GQ27" s="315"/>
      <c r="GR27" s="315"/>
      <c r="GS27" s="315"/>
      <c r="GT27" s="315"/>
      <c r="GU27" s="315"/>
      <c r="GV27" s="315"/>
      <c r="GW27" s="315"/>
      <c r="GX27" s="315"/>
      <c r="GY27" s="315"/>
      <c r="GZ27" s="315"/>
      <c r="HA27" s="315"/>
      <c r="HB27" s="315"/>
      <c r="HC27" s="315"/>
      <c r="HD27" s="315"/>
      <c r="HE27" s="315"/>
      <c r="HF27" s="315"/>
      <c r="HG27" s="315"/>
      <c r="HH27" s="315"/>
      <c r="HI27" s="315"/>
      <c r="HJ27" s="315"/>
      <c r="HK27" s="315"/>
      <c r="HL27" s="315"/>
      <c r="HM27" s="315"/>
      <c r="HN27" s="315"/>
      <c r="HO27" s="315"/>
      <c r="HP27" s="315"/>
      <c r="HQ27" s="315"/>
      <c r="HR27" s="315"/>
      <c r="HS27" s="315"/>
      <c r="HT27" s="315"/>
      <c r="HU27" s="315"/>
      <c r="HV27" s="315"/>
      <c r="HW27" s="315"/>
      <c r="HX27" s="315"/>
      <c r="HY27" s="315"/>
      <c r="HZ27" s="315"/>
      <c r="IA27" s="315"/>
      <c r="IB27" s="315"/>
      <c r="IC27" s="315"/>
      <c r="ID27" s="315"/>
      <c r="IE27" s="315"/>
      <c r="IF27" s="315"/>
      <c r="IG27" s="315"/>
      <c r="IH27" s="315"/>
      <c r="II27" s="315"/>
      <c r="IJ27" s="315"/>
    </row>
    <row r="28" spans="1:244" s="260" customFormat="1" ht="12" customHeight="1">
      <c r="A28" s="293"/>
      <c r="B28" s="289"/>
      <c r="C28" s="263"/>
      <c r="D28" s="290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5"/>
      <c r="DX28" s="315"/>
      <c r="DY28" s="315"/>
      <c r="DZ28" s="315"/>
      <c r="EA28" s="315"/>
      <c r="EB28" s="315"/>
      <c r="EC28" s="315"/>
      <c r="ED28" s="315"/>
      <c r="EE28" s="315"/>
      <c r="EF28" s="315"/>
      <c r="EG28" s="315"/>
      <c r="EH28" s="315"/>
      <c r="EI28" s="315"/>
      <c r="EJ28" s="315"/>
      <c r="EK28" s="315"/>
      <c r="EL28" s="315"/>
      <c r="EM28" s="315"/>
      <c r="EN28" s="315"/>
      <c r="EO28" s="315"/>
      <c r="EP28" s="315"/>
      <c r="EQ28" s="315"/>
      <c r="ER28" s="315"/>
      <c r="ES28" s="315"/>
      <c r="ET28" s="315"/>
      <c r="EU28" s="315"/>
      <c r="EV28" s="315"/>
      <c r="EW28" s="315"/>
      <c r="EX28" s="315"/>
      <c r="EY28" s="315"/>
      <c r="EZ28" s="315"/>
      <c r="FA28" s="315"/>
      <c r="FB28" s="315"/>
      <c r="FC28" s="315"/>
      <c r="FD28" s="315"/>
      <c r="FE28" s="315"/>
      <c r="FF28" s="315"/>
      <c r="FG28" s="315"/>
      <c r="FH28" s="315"/>
      <c r="FI28" s="315"/>
      <c r="FJ28" s="315"/>
      <c r="FK28" s="315"/>
      <c r="FL28" s="315"/>
      <c r="FM28" s="315"/>
      <c r="FN28" s="315"/>
      <c r="FO28" s="315"/>
      <c r="FP28" s="315"/>
      <c r="FQ28" s="315"/>
      <c r="FR28" s="315"/>
      <c r="FS28" s="315"/>
      <c r="FT28" s="315"/>
      <c r="FU28" s="315"/>
      <c r="FV28" s="315"/>
      <c r="FW28" s="315"/>
      <c r="FX28" s="315"/>
      <c r="FY28" s="315"/>
      <c r="FZ28" s="315"/>
      <c r="GA28" s="315"/>
      <c r="GB28" s="315"/>
      <c r="GC28" s="315"/>
      <c r="GD28" s="315"/>
      <c r="GE28" s="315"/>
      <c r="GF28" s="315"/>
      <c r="GG28" s="315"/>
      <c r="GH28" s="315"/>
      <c r="GI28" s="315"/>
      <c r="GJ28" s="315"/>
      <c r="GK28" s="315"/>
      <c r="GL28" s="315"/>
      <c r="GM28" s="315"/>
      <c r="GN28" s="315"/>
      <c r="GO28" s="315"/>
      <c r="GP28" s="315"/>
      <c r="GQ28" s="315"/>
      <c r="GR28" s="315"/>
      <c r="GS28" s="315"/>
      <c r="GT28" s="315"/>
      <c r="GU28" s="315"/>
      <c r="GV28" s="315"/>
      <c r="GW28" s="315"/>
      <c r="GX28" s="315"/>
      <c r="GY28" s="315"/>
      <c r="GZ28" s="315"/>
      <c r="HA28" s="315"/>
      <c r="HB28" s="315"/>
      <c r="HC28" s="315"/>
      <c r="HD28" s="315"/>
      <c r="HE28" s="315"/>
      <c r="HF28" s="315"/>
      <c r="HG28" s="315"/>
      <c r="HH28" s="315"/>
      <c r="HI28" s="315"/>
      <c r="HJ28" s="315"/>
      <c r="HK28" s="315"/>
      <c r="HL28" s="315"/>
      <c r="HM28" s="315"/>
      <c r="HN28" s="315"/>
      <c r="HO28" s="315"/>
      <c r="HP28" s="315"/>
      <c r="HQ28" s="315"/>
      <c r="HR28" s="315"/>
      <c r="HS28" s="315"/>
      <c r="HT28" s="315"/>
      <c r="HU28" s="315"/>
      <c r="HV28" s="315"/>
      <c r="HW28" s="315"/>
      <c r="HX28" s="315"/>
      <c r="HY28" s="315"/>
      <c r="HZ28" s="315"/>
      <c r="IA28" s="315"/>
      <c r="IB28" s="315"/>
      <c r="IC28" s="315"/>
      <c r="ID28" s="315"/>
      <c r="IE28" s="315"/>
      <c r="IF28" s="315"/>
      <c r="IG28" s="315"/>
      <c r="IH28" s="315"/>
      <c r="II28" s="315"/>
      <c r="IJ28" s="315"/>
    </row>
    <row r="29" spans="1:244" s="258" customFormat="1" ht="12" customHeight="1">
      <c r="A29" s="341"/>
      <c r="B29" s="342"/>
      <c r="C29" s="334" t="s">
        <v>641</v>
      </c>
      <c r="D29" s="276"/>
    </row>
    <row r="30" spans="1:244" s="260" customFormat="1" ht="12" customHeight="1">
      <c r="A30" s="271" t="s">
        <v>640</v>
      </c>
      <c r="B30" s="284">
        <v>10319811</v>
      </c>
      <c r="C30" s="272" t="s">
        <v>639</v>
      </c>
      <c r="D30" s="328" t="s">
        <v>1978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5"/>
      <c r="EF30" s="315"/>
      <c r="EG30" s="315"/>
      <c r="EH30" s="315"/>
      <c r="EI30" s="315"/>
      <c r="EJ30" s="315"/>
      <c r="EK30" s="315"/>
      <c r="EL30" s="315"/>
      <c r="EM30" s="315"/>
      <c r="EN30" s="315"/>
      <c r="EO30" s="315"/>
      <c r="EP30" s="315"/>
      <c r="EQ30" s="315"/>
      <c r="ER30" s="315"/>
      <c r="ES30" s="315"/>
      <c r="ET30" s="315"/>
      <c r="EU30" s="315"/>
      <c r="EV30" s="315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15"/>
      <c r="FH30" s="315"/>
      <c r="FI30" s="315"/>
      <c r="FJ30" s="315"/>
      <c r="FK30" s="315"/>
      <c r="FL30" s="315"/>
      <c r="FM30" s="315"/>
      <c r="FN30" s="315"/>
      <c r="FO30" s="315"/>
      <c r="FP30" s="315"/>
      <c r="FQ30" s="315"/>
      <c r="FR30" s="315"/>
      <c r="FS30" s="315"/>
      <c r="FT30" s="315"/>
      <c r="FU30" s="315"/>
      <c r="FV30" s="315"/>
      <c r="FW30" s="315"/>
      <c r="FX30" s="315"/>
      <c r="FY30" s="315"/>
      <c r="FZ30" s="315"/>
      <c r="GA30" s="315"/>
      <c r="GB30" s="315"/>
      <c r="GC30" s="315"/>
      <c r="GD30" s="315"/>
      <c r="GE30" s="315"/>
      <c r="GF30" s="315"/>
      <c r="GG30" s="315"/>
      <c r="GH30" s="315"/>
      <c r="GI30" s="315"/>
      <c r="GJ30" s="315"/>
      <c r="GK30" s="315"/>
      <c r="GL30" s="315"/>
      <c r="GM30" s="315"/>
      <c r="GN30" s="315"/>
      <c r="GO30" s="315"/>
      <c r="GP30" s="315"/>
      <c r="GQ30" s="315"/>
      <c r="GR30" s="315"/>
      <c r="GS30" s="315"/>
      <c r="GT30" s="315"/>
      <c r="GU30" s="315"/>
      <c r="GV30" s="315"/>
      <c r="GW30" s="315"/>
      <c r="GX30" s="315"/>
      <c r="GY30" s="315"/>
      <c r="GZ30" s="315"/>
      <c r="HA30" s="315"/>
      <c r="HB30" s="315"/>
      <c r="HC30" s="315"/>
      <c r="HD30" s="315"/>
      <c r="HE30" s="315"/>
      <c r="HF30" s="315"/>
      <c r="HG30" s="315"/>
      <c r="HH30" s="315"/>
      <c r="HI30" s="315"/>
      <c r="HJ30" s="315"/>
      <c r="HK30" s="315"/>
      <c r="HL30" s="315"/>
      <c r="HM30" s="315"/>
      <c r="HN30" s="315"/>
      <c r="HO30" s="315"/>
      <c r="HP30" s="315"/>
      <c r="HQ30" s="315"/>
      <c r="HR30" s="315"/>
      <c r="HS30" s="315"/>
      <c r="HT30" s="315"/>
      <c r="HU30" s="315"/>
      <c r="HV30" s="315"/>
      <c r="HW30" s="315"/>
      <c r="HX30" s="315"/>
      <c r="HY30" s="315"/>
      <c r="HZ30" s="315"/>
      <c r="IA30" s="315"/>
      <c r="IB30" s="315"/>
      <c r="IC30" s="315"/>
      <c r="ID30" s="315"/>
      <c r="IE30" s="315"/>
      <c r="IF30" s="315"/>
      <c r="IG30" s="315"/>
      <c r="IH30" s="315"/>
      <c r="II30" s="315"/>
      <c r="IJ30" s="315"/>
    </row>
    <row r="31" spans="1:244" s="260" customFormat="1" ht="12" customHeight="1">
      <c r="A31" s="271" t="s">
        <v>638</v>
      </c>
      <c r="B31" s="284">
        <v>10319817</v>
      </c>
      <c r="C31" s="272" t="s">
        <v>637</v>
      </c>
      <c r="D31" s="328" t="s">
        <v>1978</v>
      </c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5"/>
      <c r="EF31" s="315"/>
      <c r="EG31" s="315"/>
      <c r="EH31" s="315"/>
      <c r="EI31" s="315"/>
      <c r="EJ31" s="315"/>
      <c r="EK31" s="315"/>
      <c r="EL31" s="315"/>
      <c r="EM31" s="315"/>
      <c r="EN31" s="315"/>
      <c r="EO31" s="315"/>
      <c r="EP31" s="315"/>
      <c r="EQ31" s="315"/>
      <c r="ER31" s="315"/>
      <c r="ES31" s="315"/>
      <c r="ET31" s="315"/>
      <c r="EU31" s="315"/>
      <c r="EV31" s="315"/>
      <c r="EW31" s="315"/>
      <c r="EX31" s="315"/>
      <c r="EY31" s="315"/>
      <c r="EZ31" s="315"/>
      <c r="FA31" s="315"/>
      <c r="FB31" s="315"/>
      <c r="FC31" s="315"/>
      <c r="FD31" s="315"/>
      <c r="FE31" s="315"/>
      <c r="FF31" s="315"/>
      <c r="FG31" s="315"/>
      <c r="FH31" s="315"/>
      <c r="FI31" s="315"/>
      <c r="FJ31" s="315"/>
      <c r="FK31" s="315"/>
      <c r="FL31" s="315"/>
      <c r="FM31" s="315"/>
      <c r="FN31" s="315"/>
      <c r="FO31" s="315"/>
      <c r="FP31" s="315"/>
      <c r="FQ31" s="315"/>
      <c r="FR31" s="315"/>
      <c r="FS31" s="315"/>
      <c r="FT31" s="315"/>
      <c r="FU31" s="315"/>
      <c r="FV31" s="315"/>
      <c r="FW31" s="315"/>
      <c r="FX31" s="315"/>
      <c r="FY31" s="315"/>
      <c r="FZ31" s="315"/>
      <c r="GA31" s="315"/>
      <c r="GB31" s="315"/>
      <c r="GC31" s="315"/>
      <c r="GD31" s="315"/>
      <c r="GE31" s="315"/>
      <c r="GF31" s="315"/>
      <c r="GG31" s="315"/>
      <c r="GH31" s="315"/>
      <c r="GI31" s="315"/>
      <c r="GJ31" s="315"/>
      <c r="GK31" s="315"/>
      <c r="GL31" s="315"/>
      <c r="GM31" s="315"/>
      <c r="GN31" s="315"/>
      <c r="GO31" s="315"/>
      <c r="GP31" s="315"/>
      <c r="GQ31" s="315"/>
      <c r="GR31" s="315"/>
      <c r="GS31" s="315"/>
      <c r="GT31" s="315"/>
      <c r="GU31" s="315"/>
      <c r="GV31" s="315"/>
      <c r="GW31" s="315"/>
      <c r="GX31" s="315"/>
      <c r="GY31" s="315"/>
      <c r="GZ31" s="315"/>
      <c r="HA31" s="315"/>
      <c r="HB31" s="315"/>
      <c r="HC31" s="315"/>
      <c r="HD31" s="315"/>
      <c r="HE31" s="315"/>
      <c r="HF31" s="315"/>
      <c r="HG31" s="315"/>
      <c r="HH31" s="315"/>
      <c r="HI31" s="315"/>
      <c r="HJ31" s="315"/>
      <c r="HK31" s="315"/>
      <c r="HL31" s="315"/>
      <c r="HM31" s="315"/>
      <c r="HN31" s="315"/>
      <c r="HO31" s="315"/>
      <c r="HP31" s="315"/>
      <c r="HQ31" s="315"/>
      <c r="HR31" s="315"/>
      <c r="HS31" s="315"/>
      <c r="HT31" s="315"/>
      <c r="HU31" s="315"/>
      <c r="HV31" s="315"/>
      <c r="HW31" s="315"/>
      <c r="HX31" s="315"/>
      <c r="HY31" s="315"/>
      <c r="HZ31" s="315"/>
      <c r="IA31" s="315"/>
      <c r="IB31" s="315"/>
      <c r="IC31" s="315"/>
      <c r="ID31" s="315"/>
      <c r="IE31" s="315"/>
      <c r="IF31" s="315"/>
      <c r="IG31" s="315"/>
      <c r="IH31" s="315"/>
      <c r="II31" s="315"/>
      <c r="IJ31" s="315"/>
    </row>
    <row r="32" spans="1:244" s="260" customFormat="1" ht="12" customHeight="1">
      <c r="A32" s="271" t="s">
        <v>636</v>
      </c>
      <c r="B32" s="284">
        <v>10324165</v>
      </c>
      <c r="C32" s="272" t="s">
        <v>635</v>
      </c>
      <c r="D32" s="328" t="s">
        <v>1978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  <c r="DS32" s="315"/>
      <c r="DT32" s="315"/>
      <c r="DU32" s="315"/>
      <c r="DV32" s="315"/>
      <c r="DW32" s="315"/>
      <c r="DX32" s="315"/>
      <c r="DY32" s="315"/>
      <c r="DZ32" s="315"/>
      <c r="EA32" s="315"/>
      <c r="EB32" s="315"/>
      <c r="EC32" s="315"/>
      <c r="ED32" s="315"/>
      <c r="EE32" s="315"/>
      <c r="EF32" s="315"/>
      <c r="EG32" s="315"/>
      <c r="EH32" s="315"/>
      <c r="EI32" s="315"/>
      <c r="EJ32" s="315"/>
      <c r="EK32" s="315"/>
      <c r="EL32" s="315"/>
      <c r="EM32" s="315"/>
      <c r="EN32" s="315"/>
      <c r="EO32" s="315"/>
      <c r="EP32" s="315"/>
      <c r="EQ32" s="315"/>
      <c r="ER32" s="315"/>
      <c r="ES32" s="315"/>
      <c r="ET32" s="315"/>
      <c r="EU32" s="315"/>
      <c r="EV32" s="315"/>
      <c r="EW32" s="315"/>
      <c r="EX32" s="315"/>
      <c r="EY32" s="315"/>
      <c r="EZ32" s="315"/>
      <c r="FA32" s="315"/>
      <c r="FB32" s="315"/>
      <c r="FC32" s="315"/>
      <c r="FD32" s="315"/>
      <c r="FE32" s="315"/>
      <c r="FF32" s="315"/>
      <c r="FG32" s="315"/>
      <c r="FH32" s="315"/>
      <c r="FI32" s="315"/>
      <c r="FJ32" s="315"/>
      <c r="FK32" s="315"/>
      <c r="FL32" s="315"/>
      <c r="FM32" s="315"/>
      <c r="FN32" s="315"/>
      <c r="FO32" s="315"/>
      <c r="FP32" s="315"/>
      <c r="FQ32" s="315"/>
      <c r="FR32" s="315"/>
      <c r="FS32" s="315"/>
      <c r="FT32" s="315"/>
      <c r="FU32" s="315"/>
      <c r="FV32" s="315"/>
      <c r="FW32" s="315"/>
      <c r="FX32" s="315"/>
      <c r="FY32" s="315"/>
      <c r="FZ32" s="315"/>
      <c r="GA32" s="315"/>
      <c r="GB32" s="315"/>
      <c r="GC32" s="315"/>
      <c r="GD32" s="315"/>
      <c r="GE32" s="315"/>
      <c r="GF32" s="315"/>
      <c r="GG32" s="315"/>
      <c r="GH32" s="315"/>
      <c r="GI32" s="315"/>
      <c r="GJ32" s="315"/>
      <c r="GK32" s="315"/>
      <c r="GL32" s="315"/>
      <c r="GM32" s="315"/>
      <c r="GN32" s="315"/>
      <c r="GO32" s="315"/>
      <c r="GP32" s="315"/>
      <c r="GQ32" s="315"/>
      <c r="GR32" s="315"/>
      <c r="GS32" s="315"/>
      <c r="GT32" s="315"/>
      <c r="GU32" s="315"/>
      <c r="GV32" s="315"/>
      <c r="GW32" s="315"/>
      <c r="GX32" s="315"/>
      <c r="GY32" s="315"/>
      <c r="GZ32" s="315"/>
      <c r="HA32" s="315"/>
      <c r="HB32" s="315"/>
      <c r="HC32" s="315"/>
      <c r="HD32" s="315"/>
      <c r="HE32" s="315"/>
      <c r="HF32" s="315"/>
      <c r="HG32" s="315"/>
      <c r="HH32" s="315"/>
      <c r="HI32" s="315"/>
      <c r="HJ32" s="315"/>
      <c r="HK32" s="315"/>
      <c r="HL32" s="315"/>
      <c r="HM32" s="315"/>
      <c r="HN32" s="315"/>
      <c r="HO32" s="315"/>
      <c r="HP32" s="315"/>
      <c r="HQ32" s="315"/>
      <c r="HR32" s="315"/>
      <c r="HS32" s="315"/>
      <c r="HT32" s="315"/>
      <c r="HU32" s="315"/>
      <c r="HV32" s="315"/>
      <c r="HW32" s="315"/>
      <c r="HX32" s="315"/>
      <c r="HY32" s="315"/>
      <c r="HZ32" s="315"/>
      <c r="IA32" s="315"/>
      <c r="IB32" s="315"/>
      <c r="IC32" s="315"/>
      <c r="ID32" s="315"/>
      <c r="IE32" s="315"/>
      <c r="IF32" s="315"/>
      <c r="IG32" s="315"/>
      <c r="IH32" s="315"/>
      <c r="II32" s="315"/>
      <c r="IJ32" s="315"/>
    </row>
    <row r="33" spans="1:244" s="260" customFormat="1" ht="12" customHeight="1">
      <c r="A33" s="271" t="s">
        <v>634</v>
      </c>
      <c r="B33" s="284">
        <v>10324896</v>
      </c>
      <c r="C33" s="272" t="s">
        <v>633</v>
      </c>
      <c r="D33" s="328" t="s">
        <v>1977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5"/>
      <c r="EF33" s="315"/>
      <c r="EG33" s="315"/>
      <c r="EH33" s="315"/>
      <c r="EI33" s="315"/>
      <c r="EJ33" s="315"/>
      <c r="EK33" s="315"/>
      <c r="EL33" s="315"/>
      <c r="EM33" s="315"/>
      <c r="EN33" s="315"/>
      <c r="EO33" s="315"/>
      <c r="EP33" s="315"/>
      <c r="EQ33" s="315"/>
      <c r="ER33" s="315"/>
      <c r="ES33" s="315"/>
      <c r="ET33" s="315"/>
      <c r="EU33" s="315"/>
      <c r="EV33" s="315"/>
      <c r="EW33" s="315"/>
      <c r="EX33" s="315"/>
      <c r="EY33" s="315"/>
      <c r="EZ33" s="315"/>
      <c r="FA33" s="315"/>
      <c r="FB33" s="315"/>
      <c r="FC33" s="315"/>
      <c r="FD33" s="315"/>
      <c r="FE33" s="315"/>
      <c r="FF33" s="315"/>
      <c r="FG33" s="315"/>
      <c r="FH33" s="315"/>
      <c r="FI33" s="315"/>
      <c r="FJ33" s="315"/>
      <c r="FK33" s="315"/>
      <c r="FL33" s="315"/>
      <c r="FM33" s="315"/>
      <c r="FN33" s="315"/>
      <c r="FO33" s="315"/>
      <c r="FP33" s="315"/>
      <c r="FQ33" s="315"/>
      <c r="FR33" s="315"/>
      <c r="FS33" s="315"/>
      <c r="FT33" s="315"/>
      <c r="FU33" s="315"/>
      <c r="FV33" s="315"/>
      <c r="FW33" s="315"/>
      <c r="FX33" s="315"/>
      <c r="FY33" s="315"/>
      <c r="FZ33" s="315"/>
      <c r="GA33" s="315"/>
      <c r="GB33" s="315"/>
      <c r="GC33" s="315"/>
      <c r="GD33" s="315"/>
      <c r="GE33" s="315"/>
      <c r="GF33" s="315"/>
      <c r="GG33" s="315"/>
      <c r="GH33" s="315"/>
      <c r="GI33" s="315"/>
      <c r="GJ33" s="315"/>
      <c r="GK33" s="315"/>
      <c r="GL33" s="315"/>
      <c r="GM33" s="315"/>
      <c r="GN33" s="315"/>
      <c r="GO33" s="315"/>
      <c r="GP33" s="315"/>
      <c r="GQ33" s="315"/>
      <c r="GR33" s="315"/>
      <c r="GS33" s="315"/>
      <c r="GT33" s="315"/>
      <c r="GU33" s="315"/>
      <c r="GV33" s="315"/>
      <c r="GW33" s="315"/>
      <c r="GX33" s="315"/>
      <c r="GY33" s="315"/>
      <c r="GZ33" s="315"/>
      <c r="HA33" s="315"/>
      <c r="HB33" s="315"/>
      <c r="HC33" s="315"/>
      <c r="HD33" s="315"/>
      <c r="HE33" s="315"/>
      <c r="HF33" s="315"/>
      <c r="HG33" s="315"/>
      <c r="HH33" s="315"/>
      <c r="HI33" s="315"/>
      <c r="HJ33" s="315"/>
      <c r="HK33" s="315"/>
      <c r="HL33" s="315"/>
      <c r="HM33" s="315"/>
      <c r="HN33" s="315"/>
      <c r="HO33" s="315"/>
      <c r="HP33" s="315"/>
      <c r="HQ33" s="315"/>
      <c r="HR33" s="315"/>
      <c r="HS33" s="315"/>
      <c r="HT33" s="315"/>
      <c r="HU33" s="315"/>
      <c r="HV33" s="315"/>
      <c r="HW33" s="315"/>
      <c r="HX33" s="315"/>
      <c r="HY33" s="315"/>
      <c r="HZ33" s="315"/>
      <c r="IA33" s="315"/>
      <c r="IB33" s="315"/>
      <c r="IC33" s="315"/>
      <c r="ID33" s="315"/>
      <c r="IE33" s="315"/>
      <c r="IF33" s="315"/>
      <c r="IG33" s="315"/>
      <c r="IH33" s="315"/>
      <c r="II33" s="315"/>
      <c r="IJ33" s="315"/>
    </row>
    <row r="34" spans="1:244" s="260" customFormat="1" ht="12" customHeight="1">
      <c r="A34" s="271" t="s">
        <v>632</v>
      </c>
      <c r="B34" s="284">
        <v>10315772</v>
      </c>
      <c r="C34" s="272" t="s">
        <v>631</v>
      </c>
      <c r="D34" s="328" t="s">
        <v>1978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5"/>
      <c r="EL34" s="315"/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5"/>
      <c r="FL34" s="315"/>
      <c r="FM34" s="315"/>
      <c r="FN34" s="315"/>
      <c r="FO34" s="315"/>
      <c r="FP34" s="315"/>
      <c r="FQ34" s="315"/>
      <c r="FR34" s="315"/>
      <c r="FS34" s="315"/>
      <c r="FT34" s="315"/>
      <c r="FU34" s="315"/>
      <c r="FV34" s="315"/>
      <c r="FW34" s="315"/>
      <c r="FX34" s="315"/>
      <c r="FY34" s="315"/>
      <c r="FZ34" s="315"/>
      <c r="GA34" s="315"/>
      <c r="GB34" s="315"/>
      <c r="GC34" s="315"/>
      <c r="GD34" s="315"/>
      <c r="GE34" s="315"/>
      <c r="GF34" s="315"/>
      <c r="GG34" s="315"/>
      <c r="GH34" s="315"/>
      <c r="GI34" s="315"/>
      <c r="GJ34" s="315"/>
      <c r="GK34" s="315"/>
      <c r="GL34" s="315"/>
      <c r="GM34" s="315"/>
      <c r="GN34" s="315"/>
      <c r="GO34" s="315"/>
      <c r="GP34" s="315"/>
      <c r="GQ34" s="315"/>
      <c r="GR34" s="315"/>
      <c r="GS34" s="315"/>
      <c r="GT34" s="315"/>
      <c r="GU34" s="315"/>
      <c r="GV34" s="315"/>
      <c r="GW34" s="315"/>
      <c r="GX34" s="315"/>
      <c r="GY34" s="315"/>
      <c r="GZ34" s="315"/>
      <c r="HA34" s="315"/>
      <c r="HB34" s="315"/>
      <c r="HC34" s="315"/>
      <c r="HD34" s="315"/>
      <c r="HE34" s="315"/>
      <c r="HF34" s="315"/>
      <c r="HG34" s="315"/>
      <c r="HH34" s="315"/>
      <c r="HI34" s="315"/>
      <c r="HJ34" s="315"/>
      <c r="HK34" s="315"/>
      <c r="HL34" s="315"/>
      <c r="HM34" s="315"/>
      <c r="HN34" s="315"/>
      <c r="HO34" s="315"/>
      <c r="HP34" s="315"/>
      <c r="HQ34" s="315"/>
      <c r="HR34" s="315"/>
      <c r="HS34" s="315"/>
      <c r="HT34" s="315"/>
      <c r="HU34" s="315"/>
      <c r="HV34" s="315"/>
      <c r="HW34" s="315"/>
      <c r="HX34" s="315"/>
      <c r="HY34" s="315"/>
      <c r="HZ34" s="315"/>
      <c r="IA34" s="315"/>
      <c r="IB34" s="315"/>
      <c r="IC34" s="315"/>
      <c r="ID34" s="315"/>
      <c r="IE34" s="315"/>
      <c r="IF34" s="315"/>
      <c r="IG34" s="315"/>
      <c r="IH34" s="315"/>
      <c r="II34" s="315"/>
      <c r="IJ34" s="315"/>
    </row>
    <row r="35" spans="1:244" s="260" customFormat="1" ht="12" customHeight="1">
      <c r="A35" s="271" t="s">
        <v>630</v>
      </c>
      <c r="B35" s="284">
        <v>10314089</v>
      </c>
      <c r="C35" s="272" t="s">
        <v>629</v>
      </c>
      <c r="D35" s="328" t="s">
        <v>1978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 s="315"/>
      <c r="DT35" s="315"/>
      <c r="DU35" s="315"/>
      <c r="DV35" s="315"/>
      <c r="DW35" s="315"/>
      <c r="DX35" s="315"/>
      <c r="DY35" s="315"/>
      <c r="DZ35" s="315"/>
      <c r="EA35" s="31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5"/>
      <c r="EL35" s="315"/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5"/>
      <c r="FL35" s="315"/>
      <c r="FM35" s="315"/>
      <c r="FN35" s="315"/>
      <c r="FO35" s="315"/>
      <c r="FP35" s="315"/>
      <c r="FQ35" s="315"/>
      <c r="FR35" s="315"/>
      <c r="FS35" s="315"/>
      <c r="FT35" s="315"/>
      <c r="FU35" s="315"/>
      <c r="FV35" s="315"/>
      <c r="FW35" s="315"/>
      <c r="FX35" s="315"/>
      <c r="FY35" s="315"/>
      <c r="FZ35" s="315"/>
      <c r="GA35" s="315"/>
      <c r="GB35" s="315"/>
      <c r="GC35" s="315"/>
      <c r="GD35" s="315"/>
      <c r="GE35" s="315"/>
      <c r="GF35" s="315"/>
      <c r="GG35" s="315"/>
      <c r="GH35" s="315"/>
      <c r="GI35" s="315"/>
      <c r="GJ35" s="315"/>
      <c r="GK35" s="315"/>
      <c r="GL35" s="315"/>
      <c r="GM35" s="315"/>
      <c r="GN35" s="315"/>
      <c r="GO35" s="315"/>
      <c r="GP35" s="315"/>
      <c r="GQ35" s="315"/>
      <c r="GR35" s="315"/>
      <c r="GS35" s="315"/>
      <c r="GT35" s="315"/>
      <c r="GU35" s="315"/>
      <c r="GV35" s="315"/>
      <c r="GW35" s="315"/>
      <c r="GX35" s="315"/>
      <c r="GY35" s="315"/>
      <c r="GZ35" s="315"/>
      <c r="HA35" s="315"/>
      <c r="HB35" s="315"/>
      <c r="HC35" s="315"/>
      <c r="HD35" s="315"/>
      <c r="HE35" s="315"/>
      <c r="HF35" s="315"/>
      <c r="HG35" s="315"/>
      <c r="HH35" s="315"/>
      <c r="HI35" s="315"/>
      <c r="HJ35" s="315"/>
      <c r="HK35" s="315"/>
      <c r="HL35" s="315"/>
      <c r="HM35" s="315"/>
      <c r="HN35" s="315"/>
      <c r="HO35" s="315"/>
      <c r="HP35" s="315"/>
      <c r="HQ35" s="315"/>
      <c r="HR35" s="315"/>
      <c r="HS35" s="315"/>
      <c r="HT35" s="315"/>
      <c r="HU35" s="315"/>
      <c r="HV35" s="315"/>
      <c r="HW35" s="315"/>
      <c r="HX35" s="315"/>
      <c r="HY35" s="315"/>
      <c r="HZ35" s="315"/>
      <c r="IA35" s="315"/>
      <c r="IB35" s="315"/>
      <c r="IC35" s="315"/>
      <c r="ID35" s="315"/>
      <c r="IE35" s="315"/>
      <c r="IF35" s="315"/>
      <c r="IG35" s="315"/>
      <c r="IH35" s="315"/>
      <c r="II35" s="315"/>
      <c r="IJ35" s="315"/>
    </row>
    <row r="36" spans="1:244" s="260" customFormat="1" ht="12" customHeight="1">
      <c r="A36" s="271" t="s">
        <v>628</v>
      </c>
      <c r="B36" s="284">
        <v>10329857</v>
      </c>
      <c r="C36" s="272" t="s">
        <v>627</v>
      </c>
      <c r="D36" s="328" t="s">
        <v>1978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  <c r="GH36" s="315"/>
      <c r="GI36" s="315"/>
      <c r="GJ36" s="315"/>
      <c r="GK36" s="315"/>
      <c r="GL36" s="315"/>
      <c r="GM36" s="315"/>
      <c r="GN36" s="315"/>
      <c r="GO36" s="315"/>
      <c r="GP36" s="315"/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  <c r="IE36" s="315"/>
      <c r="IF36" s="315"/>
      <c r="IG36" s="315"/>
      <c r="IH36" s="315"/>
      <c r="II36" s="315"/>
      <c r="IJ36" s="315"/>
    </row>
    <row r="37" spans="1:244" s="260" customFormat="1" ht="12" customHeight="1">
      <c r="A37" s="271" t="s">
        <v>626</v>
      </c>
      <c r="B37" s="284">
        <v>10324912</v>
      </c>
      <c r="C37" s="272" t="s">
        <v>2193</v>
      </c>
      <c r="D37" s="328" t="s">
        <v>1977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  <c r="DS37" s="315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5"/>
      <c r="EL37" s="315"/>
      <c r="EM37" s="315"/>
      <c r="EN37" s="315"/>
      <c r="EO37" s="315"/>
      <c r="EP37" s="315"/>
      <c r="EQ37" s="315"/>
      <c r="ER37" s="315"/>
      <c r="ES37" s="315"/>
      <c r="ET37" s="315"/>
      <c r="EU37" s="315"/>
      <c r="EV37" s="315"/>
      <c r="EW37" s="315"/>
      <c r="EX37" s="315"/>
      <c r="EY37" s="315"/>
      <c r="EZ37" s="315"/>
      <c r="FA37" s="315"/>
      <c r="FB37" s="315"/>
      <c r="FC37" s="315"/>
      <c r="FD37" s="315"/>
      <c r="FE37" s="315"/>
      <c r="FF37" s="315"/>
      <c r="FG37" s="315"/>
      <c r="FH37" s="315"/>
      <c r="FI37" s="315"/>
      <c r="FJ37" s="315"/>
      <c r="FK37" s="315"/>
      <c r="FL37" s="315"/>
      <c r="FM37" s="315"/>
      <c r="FN37" s="315"/>
      <c r="FO37" s="315"/>
      <c r="FP37" s="315"/>
      <c r="FQ37" s="315"/>
      <c r="FR37" s="315"/>
      <c r="FS37" s="315"/>
      <c r="FT37" s="315"/>
      <c r="FU37" s="315"/>
      <c r="FV37" s="315"/>
      <c r="FW37" s="315"/>
      <c r="FX37" s="315"/>
      <c r="FY37" s="315"/>
      <c r="FZ37" s="315"/>
      <c r="GA37" s="315"/>
      <c r="GB37" s="315"/>
      <c r="GC37" s="315"/>
      <c r="GD37" s="315"/>
      <c r="GE37" s="315"/>
      <c r="GF37" s="315"/>
      <c r="GG37" s="315"/>
      <c r="GH37" s="315"/>
      <c r="GI37" s="315"/>
      <c r="GJ37" s="315"/>
      <c r="GK37" s="315"/>
      <c r="GL37" s="315"/>
      <c r="GM37" s="315"/>
      <c r="GN37" s="315"/>
      <c r="GO37" s="315"/>
      <c r="GP37" s="315"/>
      <c r="GQ37" s="315"/>
      <c r="GR37" s="315"/>
      <c r="GS37" s="315"/>
      <c r="GT37" s="315"/>
      <c r="GU37" s="315"/>
      <c r="GV37" s="315"/>
      <c r="GW37" s="315"/>
      <c r="GX37" s="315"/>
      <c r="GY37" s="315"/>
      <c r="GZ37" s="315"/>
      <c r="HA37" s="315"/>
      <c r="HB37" s="315"/>
      <c r="HC37" s="315"/>
      <c r="HD37" s="315"/>
      <c r="HE37" s="315"/>
      <c r="HF37" s="315"/>
      <c r="HG37" s="315"/>
      <c r="HH37" s="315"/>
      <c r="HI37" s="315"/>
      <c r="HJ37" s="315"/>
      <c r="HK37" s="315"/>
      <c r="HL37" s="315"/>
      <c r="HM37" s="315"/>
      <c r="HN37" s="315"/>
      <c r="HO37" s="315"/>
      <c r="HP37" s="315"/>
      <c r="HQ37" s="315"/>
      <c r="HR37" s="315"/>
      <c r="HS37" s="315"/>
      <c r="HT37" s="315"/>
      <c r="HU37" s="315"/>
      <c r="HV37" s="315"/>
      <c r="HW37" s="315"/>
      <c r="HX37" s="315"/>
      <c r="HY37" s="315"/>
      <c r="HZ37" s="315"/>
      <c r="IA37" s="315"/>
      <c r="IB37" s="315"/>
      <c r="IC37" s="315"/>
      <c r="ID37" s="315"/>
      <c r="IE37" s="315"/>
      <c r="IF37" s="315"/>
      <c r="IG37" s="315"/>
      <c r="IH37" s="315"/>
      <c r="II37" s="315"/>
      <c r="IJ37" s="315"/>
    </row>
    <row r="38" spans="1:244" s="260" customFormat="1" ht="12" customHeight="1">
      <c r="A38" s="271" t="s">
        <v>625</v>
      </c>
      <c r="B38" s="284">
        <v>10324903</v>
      </c>
      <c r="C38" s="272" t="s">
        <v>2194</v>
      </c>
      <c r="D38" s="328" t="s">
        <v>1977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5"/>
      <c r="ET38" s="315"/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  <c r="FE38" s="315"/>
      <c r="FF38" s="315"/>
      <c r="FG38" s="315"/>
      <c r="FH38" s="315"/>
      <c r="FI38" s="315"/>
      <c r="FJ38" s="315"/>
      <c r="FK38" s="315"/>
      <c r="FL38" s="315"/>
      <c r="FM38" s="315"/>
      <c r="FN38" s="315"/>
      <c r="FO38" s="315"/>
      <c r="FP38" s="315"/>
      <c r="FQ38" s="315"/>
      <c r="FR38" s="315"/>
      <c r="FS38" s="315"/>
      <c r="FT38" s="315"/>
      <c r="FU38" s="315"/>
      <c r="FV38" s="315"/>
      <c r="FW38" s="315"/>
      <c r="FX38" s="315"/>
      <c r="FY38" s="315"/>
      <c r="FZ38" s="315"/>
      <c r="GA38" s="315"/>
      <c r="GB38" s="315"/>
      <c r="GC38" s="315"/>
      <c r="GD38" s="315"/>
      <c r="GE38" s="315"/>
      <c r="GF38" s="315"/>
      <c r="GG38" s="315"/>
      <c r="GH38" s="315"/>
      <c r="GI38" s="315"/>
      <c r="GJ38" s="315"/>
      <c r="GK38" s="315"/>
      <c r="GL38" s="315"/>
      <c r="GM38" s="315"/>
      <c r="GN38" s="315"/>
      <c r="GO38" s="315"/>
      <c r="GP38" s="315"/>
      <c r="GQ38" s="315"/>
      <c r="GR38" s="315"/>
      <c r="GS38" s="315"/>
      <c r="GT38" s="315"/>
      <c r="GU38" s="315"/>
      <c r="GV38" s="315"/>
      <c r="GW38" s="315"/>
      <c r="GX38" s="315"/>
      <c r="GY38" s="315"/>
      <c r="GZ38" s="315"/>
      <c r="HA38" s="315"/>
      <c r="HB38" s="315"/>
      <c r="HC38" s="315"/>
      <c r="HD38" s="315"/>
      <c r="HE38" s="315"/>
      <c r="HF38" s="315"/>
      <c r="HG38" s="315"/>
      <c r="HH38" s="315"/>
      <c r="HI38" s="315"/>
      <c r="HJ38" s="315"/>
      <c r="HK38" s="315"/>
      <c r="HL38" s="315"/>
      <c r="HM38" s="315"/>
      <c r="HN38" s="315"/>
      <c r="HO38" s="315"/>
      <c r="HP38" s="315"/>
      <c r="HQ38" s="315"/>
      <c r="HR38" s="315"/>
      <c r="HS38" s="315"/>
      <c r="HT38" s="315"/>
      <c r="HU38" s="315"/>
      <c r="HV38" s="315"/>
      <c r="HW38" s="315"/>
      <c r="HX38" s="315"/>
      <c r="HY38" s="315"/>
      <c r="HZ38" s="315"/>
      <c r="IA38" s="315"/>
      <c r="IB38" s="315"/>
      <c r="IC38" s="315"/>
      <c r="ID38" s="315"/>
      <c r="IE38" s="315"/>
      <c r="IF38" s="315"/>
      <c r="IG38" s="315"/>
      <c r="IH38" s="315"/>
      <c r="II38" s="315"/>
      <c r="IJ38" s="315"/>
    </row>
    <row r="39" spans="1:244" s="260" customFormat="1" ht="12" customHeight="1">
      <c r="A39" s="271" t="s">
        <v>624</v>
      </c>
      <c r="B39" s="284">
        <v>10324907</v>
      </c>
      <c r="C39" s="272" t="s">
        <v>623</v>
      </c>
      <c r="D39" s="328" t="s">
        <v>1978</v>
      </c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5"/>
      <c r="DX39" s="315"/>
      <c r="DY39" s="315"/>
      <c r="DZ39" s="315"/>
      <c r="EA39" s="315"/>
      <c r="EB39" s="315"/>
      <c r="EC39" s="315"/>
      <c r="ED39" s="315"/>
      <c r="EE39" s="315"/>
      <c r="EF39" s="315"/>
      <c r="EG39" s="315"/>
      <c r="EH39" s="315"/>
      <c r="EI39" s="315"/>
      <c r="EJ39" s="315"/>
      <c r="EK39" s="315"/>
      <c r="EL39" s="315"/>
      <c r="EM39" s="315"/>
      <c r="EN39" s="315"/>
      <c r="EO39" s="315"/>
      <c r="EP39" s="315"/>
      <c r="EQ39" s="315"/>
      <c r="ER39" s="315"/>
      <c r="ES39" s="315"/>
      <c r="ET39" s="315"/>
      <c r="EU39" s="315"/>
      <c r="EV39" s="315"/>
      <c r="EW39" s="315"/>
      <c r="EX39" s="315"/>
      <c r="EY39" s="315"/>
      <c r="EZ39" s="315"/>
      <c r="FA39" s="315"/>
      <c r="FB39" s="315"/>
      <c r="FC39" s="315"/>
      <c r="FD39" s="315"/>
      <c r="FE39" s="315"/>
      <c r="FF39" s="315"/>
      <c r="FG39" s="315"/>
      <c r="FH39" s="315"/>
      <c r="FI39" s="315"/>
      <c r="FJ39" s="315"/>
      <c r="FK39" s="315"/>
      <c r="FL39" s="315"/>
      <c r="FM39" s="315"/>
      <c r="FN39" s="315"/>
      <c r="FO39" s="315"/>
      <c r="FP39" s="315"/>
      <c r="FQ39" s="315"/>
      <c r="FR39" s="315"/>
      <c r="FS39" s="315"/>
      <c r="FT39" s="315"/>
      <c r="FU39" s="315"/>
      <c r="FV39" s="315"/>
      <c r="FW39" s="315"/>
      <c r="FX39" s="315"/>
      <c r="FY39" s="315"/>
      <c r="FZ39" s="315"/>
      <c r="GA39" s="315"/>
      <c r="GB39" s="315"/>
      <c r="GC39" s="315"/>
      <c r="GD39" s="315"/>
      <c r="GE39" s="315"/>
      <c r="GF39" s="315"/>
      <c r="GG39" s="315"/>
      <c r="GH39" s="315"/>
      <c r="GI39" s="315"/>
      <c r="GJ39" s="315"/>
      <c r="GK39" s="315"/>
      <c r="GL39" s="315"/>
      <c r="GM39" s="315"/>
      <c r="GN39" s="315"/>
      <c r="GO39" s="315"/>
      <c r="GP39" s="315"/>
      <c r="GQ39" s="315"/>
      <c r="GR39" s="315"/>
      <c r="GS39" s="315"/>
      <c r="GT39" s="315"/>
      <c r="GU39" s="315"/>
      <c r="GV39" s="315"/>
      <c r="GW39" s="315"/>
      <c r="GX39" s="315"/>
      <c r="GY39" s="315"/>
      <c r="GZ39" s="315"/>
      <c r="HA39" s="315"/>
      <c r="HB39" s="315"/>
      <c r="HC39" s="315"/>
      <c r="HD39" s="315"/>
      <c r="HE39" s="315"/>
      <c r="HF39" s="315"/>
      <c r="HG39" s="315"/>
      <c r="HH39" s="315"/>
      <c r="HI39" s="315"/>
      <c r="HJ39" s="315"/>
      <c r="HK39" s="315"/>
      <c r="HL39" s="315"/>
      <c r="HM39" s="315"/>
      <c r="HN39" s="315"/>
      <c r="HO39" s="315"/>
      <c r="HP39" s="315"/>
      <c r="HQ39" s="315"/>
      <c r="HR39" s="315"/>
      <c r="HS39" s="315"/>
      <c r="HT39" s="315"/>
      <c r="HU39" s="315"/>
      <c r="HV39" s="315"/>
      <c r="HW39" s="315"/>
      <c r="HX39" s="315"/>
      <c r="HY39" s="315"/>
      <c r="HZ39" s="315"/>
      <c r="IA39" s="315"/>
      <c r="IB39" s="315"/>
      <c r="IC39" s="315"/>
      <c r="ID39" s="315"/>
      <c r="IE39" s="315"/>
      <c r="IF39" s="315"/>
      <c r="IG39" s="315"/>
      <c r="IH39" s="315"/>
      <c r="II39" s="315"/>
      <c r="IJ39" s="315"/>
    </row>
    <row r="40" spans="1:244" s="260" customFormat="1" ht="12" customHeight="1">
      <c r="A40" s="271" t="s">
        <v>622</v>
      </c>
      <c r="B40" s="284">
        <v>10311373</v>
      </c>
      <c r="C40" s="272" t="s">
        <v>621</v>
      </c>
      <c r="D40" s="328" t="s">
        <v>1978</v>
      </c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5"/>
      <c r="DJ40" s="315"/>
      <c r="DK40" s="315"/>
      <c r="DL40" s="315"/>
      <c r="DM40" s="315"/>
      <c r="DN40" s="315"/>
      <c r="DO40" s="315"/>
      <c r="DP40" s="315"/>
      <c r="DQ40" s="315"/>
      <c r="DR40" s="315"/>
      <c r="DS40" s="315"/>
      <c r="DT40" s="315"/>
      <c r="DU40" s="315"/>
      <c r="DV40" s="315"/>
      <c r="DW40" s="315"/>
      <c r="DX40" s="315"/>
      <c r="DY40" s="315"/>
      <c r="DZ40" s="315"/>
      <c r="EA40" s="315"/>
      <c r="EB40" s="315"/>
      <c r="EC40" s="315"/>
      <c r="ED40" s="315"/>
      <c r="EE40" s="315"/>
      <c r="EF40" s="315"/>
      <c r="EG40" s="315"/>
      <c r="EH40" s="315"/>
      <c r="EI40" s="315"/>
      <c r="EJ40" s="315"/>
      <c r="EK40" s="315"/>
      <c r="EL40" s="315"/>
      <c r="EM40" s="315"/>
      <c r="EN40" s="315"/>
      <c r="EO40" s="315"/>
      <c r="EP40" s="315"/>
      <c r="EQ40" s="315"/>
      <c r="ER40" s="315"/>
      <c r="ES40" s="315"/>
      <c r="ET40" s="315"/>
      <c r="EU40" s="315"/>
      <c r="EV40" s="315"/>
      <c r="EW40" s="315"/>
      <c r="EX40" s="315"/>
      <c r="EY40" s="315"/>
      <c r="EZ40" s="315"/>
      <c r="FA40" s="315"/>
      <c r="FB40" s="315"/>
      <c r="FC40" s="315"/>
      <c r="FD40" s="315"/>
      <c r="FE40" s="315"/>
      <c r="FF40" s="315"/>
      <c r="FG40" s="315"/>
      <c r="FH40" s="315"/>
      <c r="FI40" s="315"/>
      <c r="FJ40" s="315"/>
      <c r="FK40" s="315"/>
      <c r="FL40" s="315"/>
      <c r="FM40" s="315"/>
      <c r="FN40" s="315"/>
      <c r="FO40" s="315"/>
      <c r="FP40" s="315"/>
      <c r="FQ40" s="315"/>
      <c r="FR40" s="315"/>
      <c r="FS40" s="315"/>
      <c r="FT40" s="315"/>
      <c r="FU40" s="315"/>
      <c r="FV40" s="315"/>
      <c r="FW40" s="315"/>
      <c r="FX40" s="315"/>
      <c r="FY40" s="315"/>
      <c r="FZ40" s="315"/>
      <c r="GA40" s="315"/>
      <c r="GB40" s="315"/>
      <c r="GC40" s="315"/>
      <c r="GD40" s="315"/>
      <c r="GE40" s="315"/>
      <c r="GF40" s="315"/>
      <c r="GG40" s="315"/>
      <c r="GH40" s="315"/>
      <c r="GI40" s="315"/>
      <c r="GJ40" s="315"/>
      <c r="GK40" s="315"/>
      <c r="GL40" s="315"/>
      <c r="GM40" s="315"/>
      <c r="GN40" s="315"/>
      <c r="GO40" s="315"/>
      <c r="GP40" s="315"/>
      <c r="GQ40" s="315"/>
      <c r="GR40" s="315"/>
      <c r="GS40" s="315"/>
      <c r="GT40" s="315"/>
      <c r="GU40" s="315"/>
      <c r="GV40" s="315"/>
      <c r="GW40" s="315"/>
      <c r="GX40" s="315"/>
      <c r="GY40" s="315"/>
      <c r="GZ40" s="315"/>
      <c r="HA40" s="315"/>
      <c r="HB40" s="315"/>
      <c r="HC40" s="315"/>
      <c r="HD40" s="315"/>
      <c r="HE40" s="315"/>
      <c r="HF40" s="315"/>
      <c r="HG40" s="315"/>
      <c r="HH40" s="315"/>
      <c r="HI40" s="315"/>
      <c r="HJ40" s="315"/>
      <c r="HK40" s="315"/>
      <c r="HL40" s="315"/>
      <c r="HM40" s="315"/>
      <c r="HN40" s="315"/>
      <c r="HO40" s="315"/>
      <c r="HP40" s="315"/>
      <c r="HQ40" s="315"/>
      <c r="HR40" s="315"/>
      <c r="HS40" s="315"/>
      <c r="HT40" s="315"/>
      <c r="HU40" s="315"/>
      <c r="HV40" s="315"/>
      <c r="HW40" s="315"/>
      <c r="HX40" s="315"/>
      <c r="HY40" s="315"/>
      <c r="HZ40" s="315"/>
      <c r="IA40" s="315"/>
      <c r="IB40" s="315"/>
      <c r="IC40" s="315"/>
      <c r="ID40" s="315"/>
      <c r="IE40" s="315"/>
      <c r="IF40" s="315"/>
      <c r="IG40" s="315"/>
      <c r="IH40" s="315"/>
      <c r="II40" s="315"/>
      <c r="IJ40" s="315"/>
    </row>
    <row r="41" spans="1:244" s="260" customFormat="1" ht="12" customHeight="1">
      <c r="A41" s="271" t="s">
        <v>620</v>
      </c>
      <c r="B41" s="284">
        <v>10324388</v>
      </c>
      <c r="C41" s="272" t="s">
        <v>619</v>
      </c>
      <c r="D41" s="328" t="s">
        <v>1978</v>
      </c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  <c r="DN41" s="315"/>
      <c r="DO41" s="315"/>
      <c r="DP41" s="315"/>
      <c r="DQ41" s="315"/>
      <c r="DR41" s="315"/>
      <c r="DS41" s="315"/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5"/>
      <c r="EF41" s="315"/>
      <c r="EG41" s="315"/>
      <c r="EH41" s="315"/>
      <c r="EI41" s="315"/>
      <c r="EJ41" s="315"/>
      <c r="EK41" s="315"/>
      <c r="EL41" s="315"/>
      <c r="EM41" s="315"/>
      <c r="EN41" s="315"/>
      <c r="EO41" s="315"/>
      <c r="EP41" s="315"/>
      <c r="EQ41" s="315"/>
      <c r="ER41" s="315"/>
      <c r="ES41" s="315"/>
      <c r="ET41" s="315"/>
      <c r="EU41" s="315"/>
      <c r="EV41" s="315"/>
      <c r="EW41" s="315"/>
      <c r="EX41" s="315"/>
      <c r="EY41" s="315"/>
      <c r="EZ41" s="315"/>
      <c r="FA41" s="315"/>
      <c r="FB41" s="315"/>
      <c r="FC41" s="315"/>
      <c r="FD41" s="315"/>
      <c r="FE41" s="315"/>
      <c r="FF41" s="315"/>
      <c r="FG41" s="315"/>
      <c r="FH41" s="315"/>
      <c r="FI41" s="315"/>
      <c r="FJ41" s="315"/>
      <c r="FK41" s="315"/>
      <c r="FL41" s="315"/>
      <c r="FM41" s="315"/>
      <c r="FN41" s="315"/>
      <c r="FO41" s="315"/>
      <c r="FP41" s="315"/>
      <c r="FQ41" s="315"/>
      <c r="FR41" s="315"/>
      <c r="FS41" s="315"/>
      <c r="FT41" s="315"/>
      <c r="FU41" s="315"/>
      <c r="FV41" s="315"/>
      <c r="FW41" s="315"/>
      <c r="FX41" s="315"/>
      <c r="FY41" s="315"/>
      <c r="FZ41" s="315"/>
      <c r="GA41" s="315"/>
      <c r="GB41" s="315"/>
      <c r="GC41" s="315"/>
      <c r="GD41" s="315"/>
      <c r="GE41" s="315"/>
      <c r="GF41" s="315"/>
      <c r="GG41" s="315"/>
      <c r="GH41" s="315"/>
      <c r="GI41" s="315"/>
      <c r="GJ41" s="315"/>
      <c r="GK41" s="315"/>
      <c r="GL41" s="315"/>
      <c r="GM41" s="315"/>
      <c r="GN41" s="315"/>
      <c r="GO41" s="315"/>
      <c r="GP41" s="315"/>
      <c r="GQ41" s="315"/>
      <c r="GR41" s="315"/>
      <c r="GS41" s="315"/>
      <c r="GT41" s="315"/>
      <c r="GU41" s="315"/>
      <c r="GV41" s="315"/>
      <c r="GW41" s="315"/>
      <c r="GX41" s="315"/>
      <c r="GY41" s="315"/>
      <c r="GZ41" s="315"/>
      <c r="HA41" s="315"/>
      <c r="HB41" s="315"/>
      <c r="HC41" s="315"/>
      <c r="HD41" s="315"/>
      <c r="HE41" s="315"/>
      <c r="HF41" s="315"/>
      <c r="HG41" s="315"/>
      <c r="HH41" s="315"/>
      <c r="HI41" s="315"/>
      <c r="HJ41" s="315"/>
      <c r="HK41" s="315"/>
      <c r="HL41" s="315"/>
      <c r="HM41" s="315"/>
      <c r="HN41" s="315"/>
      <c r="HO41" s="315"/>
      <c r="HP41" s="315"/>
      <c r="HQ41" s="315"/>
      <c r="HR41" s="315"/>
      <c r="HS41" s="315"/>
      <c r="HT41" s="315"/>
      <c r="HU41" s="315"/>
      <c r="HV41" s="315"/>
      <c r="HW41" s="315"/>
      <c r="HX41" s="315"/>
      <c r="HY41" s="315"/>
      <c r="HZ41" s="315"/>
      <c r="IA41" s="315"/>
      <c r="IB41" s="315"/>
      <c r="IC41" s="315"/>
      <c r="ID41" s="315"/>
      <c r="IE41" s="315"/>
      <c r="IF41" s="315"/>
      <c r="IG41" s="315"/>
      <c r="IH41" s="315"/>
      <c r="II41" s="315"/>
      <c r="IJ41" s="315"/>
    </row>
    <row r="42" spans="1:244" s="260" customFormat="1" ht="12" customHeight="1">
      <c r="A42" s="271" t="s">
        <v>618</v>
      </c>
      <c r="B42" s="284">
        <v>10321856</v>
      </c>
      <c r="C42" s="272" t="s">
        <v>617</v>
      </c>
      <c r="D42" s="328" t="s">
        <v>1978</v>
      </c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5"/>
      <c r="DS42" s="315"/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5"/>
      <c r="EL42" s="315"/>
      <c r="EM42" s="315"/>
      <c r="EN42" s="315"/>
      <c r="EO42" s="315"/>
      <c r="EP42" s="315"/>
      <c r="EQ42" s="315"/>
      <c r="ER42" s="315"/>
      <c r="ES42" s="315"/>
      <c r="ET42" s="315"/>
      <c r="EU42" s="315"/>
      <c r="EV42" s="315"/>
      <c r="EW42" s="315"/>
      <c r="EX42" s="315"/>
      <c r="EY42" s="315"/>
      <c r="EZ42" s="315"/>
      <c r="FA42" s="315"/>
      <c r="FB42" s="315"/>
      <c r="FC42" s="315"/>
      <c r="FD42" s="315"/>
      <c r="FE42" s="315"/>
      <c r="FF42" s="315"/>
      <c r="FG42" s="315"/>
      <c r="FH42" s="315"/>
      <c r="FI42" s="315"/>
      <c r="FJ42" s="315"/>
      <c r="FK42" s="315"/>
      <c r="FL42" s="315"/>
      <c r="FM42" s="315"/>
      <c r="FN42" s="315"/>
      <c r="FO42" s="315"/>
      <c r="FP42" s="315"/>
      <c r="FQ42" s="315"/>
      <c r="FR42" s="315"/>
      <c r="FS42" s="315"/>
      <c r="FT42" s="315"/>
      <c r="FU42" s="315"/>
      <c r="FV42" s="315"/>
      <c r="FW42" s="315"/>
      <c r="FX42" s="315"/>
      <c r="FY42" s="315"/>
      <c r="FZ42" s="315"/>
      <c r="GA42" s="315"/>
      <c r="GB42" s="315"/>
      <c r="GC42" s="315"/>
      <c r="GD42" s="315"/>
      <c r="GE42" s="315"/>
      <c r="GF42" s="315"/>
      <c r="GG42" s="315"/>
      <c r="GH42" s="315"/>
      <c r="GI42" s="315"/>
      <c r="GJ42" s="315"/>
      <c r="GK42" s="315"/>
      <c r="GL42" s="315"/>
      <c r="GM42" s="315"/>
      <c r="GN42" s="315"/>
      <c r="GO42" s="315"/>
      <c r="GP42" s="315"/>
      <c r="GQ42" s="315"/>
      <c r="GR42" s="315"/>
      <c r="GS42" s="315"/>
      <c r="GT42" s="315"/>
      <c r="GU42" s="315"/>
      <c r="GV42" s="315"/>
      <c r="GW42" s="315"/>
      <c r="GX42" s="315"/>
      <c r="GY42" s="315"/>
      <c r="GZ42" s="315"/>
      <c r="HA42" s="315"/>
      <c r="HB42" s="315"/>
      <c r="HC42" s="315"/>
      <c r="HD42" s="315"/>
      <c r="HE42" s="315"/>
      <c r="HF42" s="315"/>
      <c r="HG42" s="315"/>
      <c r="HH42" s="315"/>
      <c r="HI42" s="315"/>
      <c r="HJ42" s="315"/>
      <c r="HK42" s="315"/>
      <c r="HL42" s="315"/>
      <c r="HM42" s="315"/>
      <c r="HN42" s="315"/>
      <c r="HO42" s="315"/>
      <c r="HP42" s="315"/>
      <c r="HQ42" s="315"/>
      <c r="HR42" s="315"/>
      <c r="HS42" s="315"/>
      <c r="HT42" s="315"/>
      <c r="HU42" s="315"/>
      <c r="HV42" s="315"/>
      <c r="HW42" s="315"/>
      <c r="HX42" s="315"/>
      <c r="HY42" s="315"/>
      <c r="HZ42" s="315"/>
      <c r="IA42" s="315"/>
      <c r="IB42" s="315"/>
      <c r="IC42" s="315"/>
      <c r="ID42" s="315"/>
      <c r="IE42" s="315"/>
      <c r="IF42" s="315"/>
      <c r="IG42" s="315"/>
      <c r="IH42" s="315"/>
      <c r="II42" s="315"/>
      <c r="IJ42" s="315"/>
    </row>
    <row r="43" spans="1:244" s="260" customFormat="1" ht="12" customHeight="1">
      <c r="A43" s="271" t="s">
        <v>616</v>
      </c>
      <c r="B43" s="284">
        <v>10321857</v>
      </c>
      <c r="C43" s="272" t="s">
        <v>615</v>
      </c>
      <c r="D43" s="328" t="s">
        <v>1978</v>
      </c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5"/>
      <c r="EL43" s="315"/>
      <c r="EM43" s="315"/>
      <c r="EN43" s="315"/>
      <c r="EO43" s="315"/>
      <c r="EP43" s="315"/>
      <c r="EQ43" s="315"/>
      <c r="ER43" s="315"/>
      <c r="ES43" s="315"/>
      <c r="ET43" s="315"/>
      <c r="EU43" s="315"/>
      <c r="EV43" s="315"/>
      <c r="EW43" s="315"/>
      <c r="EX43" s="315"/>
      <c r="EY43" s="315"/>
      <c r="EZ43" s="315"/>
      <c r="FA43" s="315"/>
      <c r="FB43" s="315"/>
      <c r="FC43" s="315"/>
      <c r="FD43" s="315"/>
      <c r="FE43" s="315"/>
      <c r="FF43" s="315"/>
      <c r="FG43" s="315"/>
      <c r="FH43" s="315"/>
      <c r="FI43" s="315"/>
      <c r="FJ43" s="315"/>
      <c r="FK43" s="315"/>
      <c r="FL43" s="315"/>
      <c r="FM43" s="315"/>
      <c r="FN43" s="315"/>
      <c r="FO43" s="315"/>
      <c r="FP43" s="315"/>
      <c r="FQ43" s="315"/>
      <c r="FR43" s="315"/>
      <c r="FS43" s="315"/>
      <c r="FT43" s="315"/>
      <c r="FU43" s="315"/>
      <c r="FV43" s="315"/>
      <c r="FW43" s="315"/>
      <c r="FX43" s="315"/>
      <c r="FY43" s="315"/>
      <c r="FZ43" s="315"/>
      <c r="GA43" s="315"/>
      <c r="GB43" s="315"/>
      <c r="GC43" s="315"/>
      <c r="GD43" s="315"/>
      <c r="GE43" s="315"/>
      <c r="GF43" s="315"/>
      <c r="GG43" s="315"/>
      <c r="GH43" s="315"/>
      <c r="GI43" s="315"/>
      <c r="GJ43" s="315"/>
      <c r="GK43" s="315"/>
      <c r="GL43" s="315"/>
      <c r="GM43" s="315"/>
      <c r="GN43" s="315"/>
      <c r="GO43" s="315"/>
      <c r="GP43" s="315"/>
      <c r="GQ43" s="315"/>
      <c r="GR43" s="315"/>
      <c r="GS43" s="315"/>
      <c r="GT43" s="315"/>
      <c r="GU43" s="315"/>
      <c r="GV43" s="315"/>
      <c r="GW43" s="315"/>
      <c r="GX43" s="315"/>
      <c r="GY43" s="315"/>
      <c r="GZ43" s="315"/>
      <c r="HA43" s="315"/>
      <c r="HB43" s="315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</row>
    <row r="44" spans="1:244" s="260" customFormat="1" ht="12" customHeight="1">
      <c r="A44" s="271" t="s">
        <v>614</v>
      </c>
      <c r="B44" s="284">
        <v>10315219</v>
      </c>
      <c r="C44" s="272" t="s">
        <v>613</v>
      </c>
      <c r="D44" s="328" t="s">
        <v>1978</v>
      </c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  <c r="GN44" s="315"/>
      <c r="GO44" s="315"/>
      <c r="GP44" s="315"/>
      <c r="GQ44" s="315"/>
      <c r="GR44" s="315"/>
      <c r="GS44" s="315"/>
      <c r="GT44" s="315"/>
      <c r="GU44" s="315"/>
      <c r="GV44" s="315"/>
      <c r="GW44" s="315"/>
      <c r="GX44" s="315"/>
      <c r="GY44" s="315"/>
      <c r="GZ44" s="315"/>
      <c r="HA44" s="315"/>
      <c r="HB44" s="315"/>
      <c r="HC44" s="315"/>
      <c r="HD44" s="315"/>
      <c r="HE44" s="315"/>
      <c r="HF44" s="315"/>
      <c r="HG44" s="315"/>
      <c r="HH44" s="315"/>
      <c r="HI44" s="315"/>
      <c r="HJ44" s="315"/>
      <c r="HK44" s="315"/>
      <c r="HL44" s="315"/>
      <c r="HM44" s="315"/>
      <c r="HN44" s="315"/>
      <c r="HO44" s="315"/>
      <c r="HP44" s="315"/>
      <c r="HQ44" s="315"/>
      <c r="HR44" s="315"/>
      <c r="HS44" s="315"/>
      <c r="HT44" s="315"/>
      <c r="HU44" s="315"/>
      <c r="HV44" s="315"/>
      <c r="HW44" s="315"/>
      <c r="HX44" s="315"/>
      <c r="HY44" s="315"/>
      <c r="HZ44" s="315"/>
      <c r="IA44" s="315"/>
      <c r="IB44" s="315"/>
      <c r="IC44" s="315"/>
      <c r="ID44" s="315"/>
      <c r="IE44" s="315"/>
      <c r="IF44" s="315"/>
      <c r="IG44" s="315"/>
      <c r="IH44" s="315"/>
      <c r="II44" s="315"/>
      <c r="IJ44" s="315"/>
    </row>
    <row r="45" spans="1:244" s="260" customFormat="1" ht="12" customHeight="1">
      <c r="A45" s="271" t="s">
        <v>612</v>
      </c>
      <c r="B45" s="284">
        <v>10323928</v>
      </c>
      <c r="C45" s="272" t="s">
        <v>611</v>
      </c>
      <c r="D45" s="328" t="s">
        <v>1978</v>
      </c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/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  <c r="DN45" s="315"/>
      <c r="DO45" s="315"/>
      <c r="DP45" s="315"/>
      <c r="DQ45" s="315"/>
      <c r="DR45" s="315"/>
      <c r="DS45" s="315"/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5"/>
      <c r="EL45" s="315"/>
      <c r="EM45" s="315"/>
      <c r="EN45" s="315"/>
      <c r="EO45" s="315"/>
      <c r="EP45" s="315"/>
      <c r="EQ45" s="315"/>
      <c r="ER45" s="315"/>
      <c r="ES45" s="315"/>
      <c r="ET45" s="315"/>
      <c r="EU45" s="315"/>
      <c r="EV45" s="315"/>
      <c r="EW45" s="315"/>
      <c r="EX45" s="315"/>
      <c r="EY45" s="315"/>
      <c r="EZ45" s="315"/>
      <c r="FA45" s="315"/>
      <c r="FB45" s="315"/>
      <c r="FC45" s="315"/>
      <c r="FD45" s="315"/>
      <c r="FE45" s="315"/>
      <c r="FF45" s="315"/>
      <c r="FG45" s="315"/>
      <c r="FH45" s="315"/>
      <c r="FI45" s="315"/>
      <c r="FJ45" s="315"/>
      <c r="FK45" s="315"/>
      <c r="FL45" s="315"/>
      <c r="FM45" s="315"/>
      <c r="FN45" s="315"/>
      <c r="FO45" s="315"/>
      <c r="FP45" s="315"/>
      <c r="FQ45" s="315"/>
      <c r="FR45" s="315"/>
      <c r="FS45" s="315"/>
      <c r="FT45" s="315"/>
      <c r="FU45" s="315"/>
      <c r="FV45" s="315"/>
      <c r="FW45" s="315"/>
      <c r="FX45" s="315"/>
      <c r="FY45" s="315"/>
      <c r="FZ45" s="315"/>
      <c r="GA45" s="315"/>
      <c r="GB45" s="315"/>
      <c r="GC45" s="315"/>
      <c r="GD45" s="315"/>
      <c r="GE45" s="315"/>
      <c r="GF45" s="315"/>
      <c r="GG45" s="315"/>
      <c r="GH45" s="315"/>
      <c r="GI45" s="315"/>
      <c r="GJ45" s="315"/>
      <c r="GK45" s="315"/>
      <c r="GL45" s="315"/>
      <c r="GM45" s="315"/>
      <c r="GN45" s="315"/>
      <c r="GO45" s="315"/>
      <c r="GP45" s="315"/>
      <c r="GQ45" s="315"/>
      <c r="GR45" s="315"/>
      <c r="GS45" s="315"/>
      <c r="GT45" s="315"/>
      <c r="GU45" s="315"/>
      <c r="GV45" s="315"/>
      <c r="GW45" s="315"/>
      <c r="GX45" s="315"/>
      <c r="GY45" s="315"/>
      <c r="GZ45" s="315"/>
      <c r="HA45" s="315"/>
      <c r="HB45" s="315"/>
      <c r="HC45" s="315"/>
      <c r="HD45" s="315"/>
      <c r="HE45" s="315"/>
      <c r="HF45" s="315"/>
      <c r="HG45" s="315"/>
      <c r="HH45" s="315"/>
      <c r="HI45" s="315"/>
      <c r="HJ45" s="315"/>
      <c r="HK45" s="315"/>
      <c r="HL45" s="315"/>
      <c r="HM45" s="315"/>
      <c r="HN45" s="315"/>
      <c r="HO45" s="315"/>
      <c r="HP45" s="315"/>
      <c r="HQ45" s="315"/>
      <c r="HR45" s="315"/>
      <c r="HS45" s="315"/>
      <c r="HT45" s="315"/>
      <c r="HU45" s="315"/>
      <c r="HV45" s="315"/>
      <c r="HW45" s="315"/>
      <c r="HX45" s="315"/>
      <c r="HY45" s="315"/>
      <c r="HZ45" s="315"/>
      <c r="IA45" s="315"/>
      <c r="IB45" s="315"/>
      <c r="IC45" s="315"/>
      <c r="ID45" s="315"/>
      <c r="IE45" s="315"/>
      <c r="IF45" s="315"/>
      <c r="IG45" s="315"/>
      <c r="IH45" s="315"/>
      <c r="II45" s="315"/>
      <c r="IJ45" s="315"/>
    </row>
    <row r="46" spans="1:244" s="260" customFormat="1" ht="12" customHeight="1">
      <c r="A46" s="271" t="s">
        <v>610</v>
      </c>
      <c r="B46" s="284">
        <v>10309073</v>
      </c>
      <c r="C46" s="272" t="s">
        <v>2323</v>
      </c>
      <c r="D46" s="328" t="s">
        <v>1978</v>
      </c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  <c r="FO46" s="315"/>
      <c r="FP46" s="315"/>
      <c r="FQ46" s="315"/>
      <c r="FR46" s="315"/>
      <c r="FS46" s="315"/>
      <c r="FT46" s="315"/>
      <c r="FU46" s="315"/>
      <c r="FV46" s="315"/>
      <c r="FW46" s="315"/>
      <c r="FX46" s="315"/>
      <c r="FY46" s="315"/>
      <c r="FZ46" s="315"/>
      <c r="GA46" s="315"/>
      <c r="GB46" s="315"/>
      <c r="GC46" s="315"/>
      <c r="GD46" s="315"/>
      <c r="GE46" s="315"/>
      <c r="GF46" s="315"/>
      <c r="GG46" s="315"/>
      <c r="GH46" s="315"/>
      <c r="GI46" s="315"/>
      <c r="GJ46" s="315"/>
      <c r="GK46" s="315"/>
      <c r="GL46" s="315"/>
      <c r="GM46" s="315"/>
      <c r="GN46" s="315"/>
      <c r="GO46" s="315"/>
      <c r="GP46" s="315"/>
      <c r="GQ46" s="315"/>
      <c r="GR46" s="315"/>
      <c r="GS46" s="315"/>
      <c r="GT46" s="315"/>
      <c r="GU46" s="315"/>
      <c r="GV46" s="315"/>
      <c r="GW46" s="315"/>
      <c r="GX46" s="315"/>
      <c r="GY46" s="315"/>
      <c r="GZ46" s="315"/>
      <c r="HA46" s="315"/>
      <c r="HB46" s="315"/>
      <c r="HC46" s="315"/>
      <c r="HD46" s="315"/>
      <c r="HE46" s="315"/>
      <c r="HF46" s="315"/>
      <c r="HG46" s="315"/>
      <c r="HH46" s="315"/>
      <c r="HI46" s="315"/>
      <c r="HJ46" s="315"/>
      <c r="HK46" s="315"/>
      <c r="HL46" s="315"/>
      <c r="HM46" s="315"/>
      <c r="HN46" s="315"/>
      <c r="HO46" s="315"/>
      <c r="HP46" s="315"/>
      <c r="HQ46" s="315"/>
      <c r="HR46" s="315"/>
      <c r="HS46" s="315"/>
      <c r="HT46" s="315"/>
      <c r="HU46" s="315"/>
      <c r="HV46" s="315"/>
      <c r="HW46" s="315"/>
      <c r="HX46" s="315"/>
      <c r="HY46" s="315"/>
      <c r="HZ46" s="315"/>
      <c r="IA46" s="315"/>
      <c r="IB46" s="315"/>
      <c r="IC46" s="315"/>
      <c r="ID46" s="315"/>
      <c r="IE46" s="315"/>
      <c r="IF46" s="315"/>
      <c r="IG46" s="315"/>
      <c r="IH46" s="315"/>
      <c r="II46" s="315"/>
      <c r="IJ46" s="315"/>
    </row>
    <row r="47" spans="1:244" s="260" customFormat="1" ht="12" customHeight="1">
      <c r="A47" s="271" t="s">
        <v>609</v>
      </c>
      <c r="B47" s="284">
        <v>10324921</v>
      </c>
      <c r="C47" s="272" t="s">
        <v>608</v>
      </c>
      <c r="D47" s="328" t="s">
        <v>1978</v>
      </c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15"/>
      <c r="DI47" s="315"/>
      <c r="DJ47" s="315"/>
      <c r="DK47" s="315"/>
      <c r="DL47" s="315"/>
      <c r="DM47" s="315"/>
      <c r="DN47" s="315"/>
      <c r="DO47" s="315"/>
      <c r="DP47" s="315"/>
      <c r="DQ47" s="315"/>
      <c r="DR47" s="315"/>
      <c r="DS47" s="315"/>
      <c r="DT47" s="315"/>
      <c r="DU47" s="315"/>
      <c r="DV47" s="315"/>
      <c r="DW47" s="315"/>
      <c r="DX47" s="315"/>
      <c r="DY47" s="315"/>
      <c r="DZ47" s="315"/>
      <c r="EA47" s="315"/>
      <c r="EB47" s="315"/>
      <c r="EC47" s="315"/>
      <c r="ED47" s="315"/>
      <c r="EE47" s="315"/>
      <c r="EF47" s="315"/>
      <c r="EG47" s="315"/>
      <c r="EH47" s="315"/>
      <c r="EI47" s="315"/>
      <c r="EJ47" s="315"/>
      <c r="EK47" s="315"/>
      <c r="EL47" s="315"/>
      <c r="EM47" s="315"/>
      <c r="EN47" s="315"/>
      <c r="EO47" s="315"/>
      <c r="EP47" s="315"/>
      <c r="EQ47" s="315"/>
      <c r="ER47" s="315"/>
      <c r="ES47" s="315"/>
      <c r="ET47" s="315"/>
      <c r="EU47" s="315"/>
      <c r="EV47" s="315"/>
      <c r="EW47" s="315"/>
      <c r="EX47" s="315"/>
      <c r="EY47" s="315"/>
      <c r="EZ47" s="315"/>
      <c r="FA47" s="315"/>
      <c r="FB47" s="315"/>
      <c r="FC47" s="315"/>
      <c r="FD47" s="315"/>
      <c r="FE47" s="315"/>
      <c r="FF47" s="315"/>
      <c r="FG47" s="315"/>
      <c r="FH47" s="315"/>
      <c r="FI47" s="315"/>
      <c r="FJ47" s="315"/>
      <c r="FK47" s="315"/>
      <c r="FL47" s="315"/>
      <c r="FM47" s="315"/>
      <c r="FN47" s="315"/>
      <c r="FO47" s="315"/>
      <c r="FP47" s="315"/>
      <c r="FQ47" s="315"/>
      <c r="FR47" s="315"/>
      <c r="FS47" s="315"/>
      <c r="FT47" s="315"/>
      <c r="FU47" s="315"/>
      <c r="FV47" s="315"/>
      <c r="FW47" s="315"/>
      <c r="FX47" s="315"/>
      <c r="FY47" s="315"/>
      <c r="FZ47" s="315"/>
      <c r="GA47" s="315"/>
      <c r="GB47" s="315"/>
      <c r="GC47" s="315"/>
      <c r="GD47" s="315"/>
      <c r="GE47" s="315"/>
      <c r="GF47" s="315"/>
      <c r="GG47" s="315"/>
      <c r="GH47" s="315"/>
      <c r="GI47" s="315"/>
      <c r="GJ47" s="315"/>
      <c r="GK47" s="315"/>
      <c r="GL47" s="315"/>
      <c r="GM47" s="315"/>
      <c r="GN47" s="315"/>
      <c r="GO47" s="315"/>
      <c r="GP47" s="315"/>
      <c r="GQ47" s="315"/>
      <c r="GR47" s="315"/>
      <c r="GS47" s="315"/>
      <c r="GT47" s="315"/>
      <c r="GU47" s="315"/>
      <c r="GV47" s="315"/>
      <c r="GW47" s="315"/>
      <c r="GX47" s="315"/>
      <c r="GY47" s="315"/>
      <c r="GZ47" s="315"/>
      <c r="HA47" s="315"/>
      <c r="HB47" s="315"/>
      <c r="HC47" s="315"/>
      <c r="HD47" s="315"/>
      <c r="HE47" s="315"/>
      <c r="HF47" s="315"/>
      <c r="HG47" s="315"/>
      <c r="HH47" s="315"/>
      <c r="HI47" s="315"/>
      <c r="HJ47" s="315"/>
      <c r="HK47" s="315"/>
      <c r="HL47" s="315"/>
      <c r="HM47" s="315"/>
      <c r="HN47" s="315"/>
      <c r="HO47" s="315"/>
      <c r="HP47" s="315"/>
      <c r="HQ47" s="315"/>
      <c r="HR47" s="315"/>
      <c r="HS47" s="315"/>
      <c r="HT47" s="315"/>
      <c r="HU47" s="315"/>
      <c r="HV47" s="315"/>
      <c r="HW47" s="315"/>
      <c r="HX47" s="315"/>
      <c r="HY47" s="315"/>
      <c r="HZ47" s="315"/>
      <c r="IA47" s="315"/>
      <c r="IB47" s="315"/>
      <c r="IC47" s="315"/>
      <c r="ID47" s="315"/>
      <c r="IE47" s="315"/>
      <c r="IF47" s="315"/>
      <c r="IG47" s="315"/>
      <c r="IH47" s="315"/>
      <c r="II47" s="315"/>
      <c r="IJ47" s="315"/>
    </row>
    <row r="48" spans="1:244" s="260" customFormat="1" ht="12" customHeight="1">
      <c r="A48" s="271" t="s">
        <v>607</v>
      </c>
      <c r="B48" s="284">
        <v>10318429</v>
      </c>
      <c r="C48" s="272" t="s">
        <v>606</v>
      </c>
      <c r="D48" s="328" t="s">
        <v>1978</v>
      </c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5"/>
      <c r="DP48" s="315"/>
      <c r="DQ48" s="315"/>
      <c r="DR48" s="315"/>
      <c r="DS48" s="315"/>
      <c r="DT48" s="315"/>
      <c r="DU48" s="315"/>
      <c r="DV48" s="315"/>
      <c r="DW48" s="315"/>
      <c r="DX48" s="315"/>
      <c r="DY48" s="315"/>
      <c r="DZ48" s="315"/>
      <c r="EA48" s="315"/>
      <c r="EB48" s="315"/>
      <c r="EC48" s="315"/>
      <c r="ED48" s="315"/>
      <c r="EE48" s="315"/>
      <c r="EF48" s="315"/>
      <c r="EG48" s="315"/>
      <c r="EH48" s="315"/>
      <c r="EI48" s="315"/>
      <c r="EJ48" s="315"/>
      <c r="EK48" s="315"/>
      <c r="EL48" s="315"/>
      <c r="EM48" s="315"/>
      <c r="EN48" s="315"/>
      <c r="EO48" s="315"/>
      <c r="EP48" s="315"/>
      <c r="EQ48" s="315"/>
      <c r="ER48" s="315"/>
      <c r="ES48" s="315"/>
      <c r="ET48" s="315"/>
      <c r="EU48" s="315"/>
      <c r="EV48" s="315"/>
      <c r="EW48" s="315"/>
      <c r="EX48" s="315"/>
      <c r="EY48" s="315"/>
      <c r="EZ48" s="315"/>
      <c r="FA48" s="315"/>
      <c r="FB48" s="315"/>
      <c r="FC48" s="315"/>
      <c r="FD48" s="315"/>
      <c r="FE48" s="315"/>
      <c r="FF48" s="315"/>
      <c r="FG48" s="315"/>
      <c r="FH48" s="315"/>
      <c r="FI48" s="315"/>
      <c r="FJ48" s="315"/>
      <c r="FK48" s="315"/>
      <c r="FL48" s="315"/>
      <c r="FM48" s="315"/>
      <c r="FN48" s="315"/>
      <c r="FO48" s="315"/>
      <c r="FP48" s="315"/>
      <c r="FQ48" s="315"/>
      <c r="FR48" s="315"/>
      <c r="FS48" s="315"/>
      <c r="FT48" s="315"/>
      <c r="FU48" s="315"/>
      <c r="FV48" s="315"/>
      <c r="FW48" s="315"/>
      <c r="FX48" s="315"/>
      <c r="FY48" s="315"/>
      <c r="FZ48" s="315"/>
      <c r="GA48" s="315"/>
      <c r="GB48" s="315"/>
      <c r="GC48" s="315"/>
      <c r="GD48" s="315"/>
      <c r="GE48" s="315"/>
      <c r="GF48" s="315"/>
      <c r="GG48" s="315"/>
      <c r="GH48" s="315"/>
      <c r="GI48" s="315"/>
      <c r="GJ48" s="315"/>
      <c r="GK48" s="315"/>
      <c r="GL48" s="315"/>
      <c r="GM48" s="315"/>
      <c r="GN48" s="315"/>
      <c r="GO48" s="315"/>
      <c r="GP48" s="315"/>
      <c r="GQ48" s="315"/>
      <c r="GR48" s="315"/>
      <c r="GS48" s="315"/>
      <c r="GT48" s="315"/>
      <c r="GU48" s="315"/>
      <c r="GV48" s="315"/>
      <c r="GW48" s="315"/>
      <c r="GX48" s="315"/>
      <c r="GY48" s="315"/>
      <c r="GZ48" s="315"/>
      <c r="HA48" s="315"/>
      <c r="HB48" s="315"/>
      <c r="HC48" s="315"/>
      <c r="HD48" s="315"/>
      <c r="HE48" s="315"/>
      <c r="HF48" s="315"/>
      <c r="HG48" s="315"/>
      <c r="HH48" s="315"/>
      <c r="HI48" s="315"/>
      <c r="HJ48" s="315"/>
      <c r="HK48" s="315"/>
      <c r="HL48" s="315"/>
      <c r="HM48" s="315"/>
      <c r="HN48" s="315"/>
      <c r="HO48" s="315"/>
      <c r="HP48" s="315"/>
      <c r="HQ48" s="315"/>
      <c r="HR48" s="315"/>
      <c r="HS48" s="315"/>
      <c r="HT48" s="315"/>
      <c r="HU48" s="315"/>
      <c r="HV48" s="315"/>
      <c r="HW48" s="315"/>
      <c r="HX48" s="315"/>
      <c r="HY48" s="315"/>
      <c r="HZ48" s="315"/>
      <c r="IA48" s="315"/>
      <c r="IB48" s="315"/>
      <c r="IC48" s="315"/>
      <c r="ID48" s="315"/>
      <c r="IE48" s="315"/>
      <c r="IF48" s="315"/>
      <c r="IG48" s="315"/>
      <c r="IH48" s="315"/>
      <c r="II48" s="315"/>
      <c r="IJ48" s="315"/>
    </row>
    <row r="49" spans="1:244" s="260" customFormat="1" ht="12" customHeight="1">
      <c r="A49" s="293"/>
      <c r="B49" s="289"/>
      <c r="C49" s="263"/>
      <c r="D49" s="290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  <c r="DS49" s="315"/>
      <c r="DT49" s="315"/>
      <c r="DU49" s="315"/>
      <c r="DV49" s="315"/>
      <c r="DW49" s="315"/>
      <c r="DX49" s="315"/>
      <c r="DY49" s="315"/>
      <c r="DZ49" s="315"/>
      <c r="EA49" s="315"/>
      <c r="EB49" s="315"/>
      <c r="EC49" s="315"/>
      <c r="ED49" s="315"/>
      <c r="EE49" s="315"/>
      <c r="EF49" s="315"/>
      <c r="EG49" s="315"/>
      <c r="EH49" s="315"/>
      <c r="EI49" s="315"/>
      <c r="EJ49" s="315"/>
      <c r="EK49" s="315"/>
      <c r="EL49" s="315"/>
      <c r="EM49" s="315"/>
      <c r="EN49" s="315"/>
      <c r="EO49" s="315"/>
      <c r="EP49" s="315"/>
      <c r="EQ49" s="315"/>
      <c r="ER49" s="315"/>
      <c r="ES49" s="315"/>
      <c r="ET49" s="315"/>
      <c r="EU49" s="315"/>
      <c r="EV49" s="315"/>
      <c r="EW49" s="315"/>
      <c r="EX49" s="315"/>
      <c r="EY49" s="315"/>
      <c r="EZ49" s="315"/>
      <c r="FA49" s="315"/>
      <c r="FB49" s="315"/>
      <c r="FC49" s="315"/>
      <c r="FD49" s="315"/>
      <c r="FE49" s="315"/>
      <c r="FF49" s="315"/>
      <c r="FG49" s="315"/>
      <c r="FH49" s="315"/>
      <c r="FI49" s="315"/>
      <c r="FJ49" s="315"/>
      <c r="FK49" s="315"/>
      <c r="FL49" s="315"/>
      <c r="FM49" s="315"/>
      <c r="FN49" s="315"/>
      <c r="FO49" s="315"/>
      <c r="FP49" s="315"/>
      <c r="FQ49" s="315"/>
      <c r="FR49" s="315"/>
      <c r="FS49" s="315"/>
      <c r="FT49" s="315"/>
      <c r="FU49" s="315"/>
      <c r="FV49" s="315"/>
      <c r="FW49" s="315"/>
      <c r="FX49" s="315"/>
      <c r="FY49" s="315"/>
      <c r="FZ49" s="315"/>
      <c r="GA49" s="315"/>
      <c r="GB49" s="315"/>
      <c r="GC49" s="315"/>
      <c r="GD49" s="315"/>
      <c r="GE49" s="315"/>
      <c r="GF49" s="315"/>
      <c r="GG49" s="315"/>
      <c r="GH49" s="315"/>
      <c r="GI49" s="315"/>
      <c r="GJ49" s="315"/>
      <c r="GK49" s="315"/>
      <c r="GL49" s="315"/>
      <c r="GM49" s="315"/>
      <c r="GN49" s="315"/>
      <c r="GO49" s="315"/>
      <c r="GP49" s="315"/>
      <c r="GQ49" s="315"/>
      <c r="GR49" s="315"/>
      <c r="GS49" s="315"/>
      <c r="GT49" s="315"/>
      <c r="GU49" s="315"/>
      <c r="GV49" s="315"/>
      <c r="GW49" s="315"/>
      <c r="GX49" s="315"/>
      <c r="GY49" s="315"/>
      <c r="GZ49" s="315"/>
      <c r="HA49" s="315"/>
      <c r="HB49" s="315"/>
      <c r="HC49" s="315"/>
      <c r="HD49" s="315"/>
      <c r="HE49" s="315"/>
      <c r="HF49" s="315"/>
      <c r="HG49" s="315"/>
      <c r="HH49" s="315"/>
      <c r="HI49" s="315"/>
      <c r="HJ49" s="315"/>
      <c r="HK49" s="315"/>
      <c r="HL49" s="315"/>
      <c r="HM49" s="315"/>
      <c r="HN49" s="315"/>
      <c r="HO49" s="315"/>
      <c r="HP49" s="315"/>
      <c r="HQ49" s="315"/>
      <c r="HR49" s="315"/>
      <c r="HS49" s="315"/>
      <c r="HT49" s="315"/>
      <c r="HU49" s="315"/>
      <c r="HV49" s="315"/>
      <c r="HW49" s="315"/>
      <c r="HX49" s="315"/>
      <c r="HY49" s="315"/>
      <c r="HZ49" s="315"/>
      <c r="IA49" s="315"/>
      <c r="IB49" s="315"/>
      <c r="IC49" s="315"/>
      <c r="ID49" s="315"/>
      <c r="IE49" s="315"/>
      <c r="IF49" s="315"/>
      <c r="IG49" s="315"/>
      <c r="IH49" s="315"/>
      <c r="II49" s="315"/>
      <c r="IJ49" s="315"/>
    </row>
    <row r="50" spans="1:244" s="258" customFormat="1" ht="12" customHeight="1">
      <c r="A50" s="341"/>
      <c r="B50" s="342"/>
      <c r="C50" s="334" t="s">
        <v>599</v>
      </c>
      <c r="D50" s="276"/>
    </row>
    <row r="51" spans="1:244" s="260" customFormat="1" ht="12" customHeight="1">
      <c r="A51" s="271" t="s">
        <v>598</v>
      </c>
      <c r="B51" s="284">
        <v>10309048</v>
      </c>
      <c r="C51" s="272" t="s">
        <v>597</v>
      </c>
      <c r="D51" s="328" t="s">
        <v>1978</v>
      </c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  <c r="DP51" s="315"/>
      <c r="DQ51" s="315"/>
      <c r="DR51" s="315"/>
      <c r="DS51" s="315"/>
      <c r="DT51" s="315"/>
      <c r="DU51" s="315"/>
      <c r="DV51" s="315"/>
      <c r="DW51" s="315"/>
      <c r="DX51" s="315"/>
      <c r="DY51" s="315"/>
      <c r="DZ51" s="315"/>
      <c r="EA51" s="315"/>
      <c r="EB51" s="315"/>
      <c r="EC51" s="315"/>
      <c r="ED51" s="315"/>
      <c r="EE51" s="315"/>
      <c r="EF51" s="315"/>
      <c r="EG51" s="315"/>
      <c r="EH51" s="315"/>
      <c r="EI51" s="315"/>
      <c r="EJ51" s="315"/>
      <c r="EK51" s="315"/>
      <c r="EL51" s="315"/>
      <c r="EM51" s="315"/>
      <c r="EN51" s="315"/>
      <c r="EO51" s="315"/>
      <c r="EP51" s="315"/>
      <c r="EQ51" s="315"/>
      <c r="ER51" s="315"/>
      <c r="ES51" s="315"/>
      <c r="ET51" s="315"/>
      <c r="EU51" s="315"/>
      <c r="EV51" s="315"/>
      <c r="EW51" s="315"/>
      <c r="EX51" s="315"/>
      <c r="EY51" s="315"/>
      <c r="EZ51" s="315"/>
      <c r="FA51" s="315"/>
      <c r="FB51" s="315"/>
      <c r="FC51" s="315"/>
      <c r="FD51" s="315"/>
      <c r="FE51" s="315"/>
      <c r="FF51" s="315"/>
      <c r="FG51" s="315"/>
      <c r="FH51" s="315"/>
      <c r="FI51" s="315"/>
      <c r="FJ51" s="315"/>
      <c r="FK51" s="315"/>
      <c r="FL51" s="315"/>
      <c r="FM51" s="315"/>
      <c r="FN51" s="315"/>
      <c r="FO51" s="315"/>
      <c r="FP51" s="315"/>
      <c r="FQ51" s="315"/>
      <c r="FR51" s="315"/>
      <c r="FS51" s="315"/>
      <c r="FT51" s="315"/>
      <c r="FU51" s="315"/>
      <c r="FV51" s="315"/>
      <c r="FW51" s="315"/>
      <c r="FX51" s="315"/>
      <c r="FY51" s="315"/>
      <c r="FZ51" s="315"/>
      <c r="GA51" s="315"/>
      <c r="GB51" s="315"/>
      <c r="GC51" s="315"/>
      <c r="GD51" s="315"/>
      <c r="GE51" s="315"/>
      <c r="GF51" s="315"/>
      <c r="GG51" s="315"/>
      <c r="GH51" s="315"/>
      <c r="GI51" s="315"/>
      <c r="GJ51" s="315"/>
      <c r="GK51" s="315"/>
      <c r="GL51" s="315"/>
      <c r="GM51" s="315"/>
      <c r="GN51" s="315"/>
      <c r="GO51" s="315"/>
      <c r="GP51" s="315"/>
      <c r="GQ51" s="315"/>
      <c r="GR51" s="315"/>
      <c r="GS51" s="315"/>
      <c r="GT51" s="315"/>
      <c r="GU51" s="315"/>
      <c r="GV51" s="315"/>
      <c r="GW51" s="315"/>
      <c r="GX51" s="315"/>
      <c r="GY51" s="315"/>
      <c r="GZ51" s="315"/>
      <c r="HA51" s="315"/>
      <c r="HB51" s="315"/>
      <c r="HC51" s="315"/>
      <c r="HD51" s="315"/>
      <c r="HE51" s="315"/>
      <c r="HF51" s="315"/>
      <c r="HG51" s="315"/>
      <c r="HH51" s="315"/>
      <c r="HI51" s="315"/>
      <c r="HJ51" s="315"/>
      <c r="HK51" s="315"/>
      <c r="HL51" s="315"/>
      <c r="HM51" s="315"/>
      <c r="HN51" s="315"/>
      <c r="HO51" s="315"/>
      <c r="HP51" s="315"/>
      <c r="HQ51" s="315"/>
      <c r="HR51" s="315"/>
      <c r="HS51" s="315"/>
      <c r="HT51" s="315"/>
      <c r="HU51" s="315"/>
      <c r="HV51" s="315"/>
      <c r="HW51" s="315"/>
      <c r="HX51" s="315"/>
      <c r="HY51" s="315"/>
      <c r="HZ51" s="315"/>
      <c r="IA51" s="315"/>
      <c r="IB51" s="315"/>
      <c r="IC51" s="315"/>
      <c r="ID51" s="315"/>
      <c r="IE51" s="315"/>
      <c r="IF51" s="315"/>
      <c r="IG51" s="315"/>
      <c r="IH51" s="315"/>
      <c r="II51" s="315"/>
      <c r="IJ51" s="315"/>
    </row>
    <row r="52" spans="1:244" s="260" customFormat="1" ht="12" customHeight="1">
      <c r="A52" s="271" t="s">
        <v>596</v>
      </c>
      <c r="B52" s="284">
        <v>10309011</v>
      </c>
      <c r="C52" s="272" t="s">
        <v>595</v>
      </c>
      <c r="D52" s="328" t="s">
        <v>1978</v>
      </c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  <c r="DP52" s="315"/>
      <c r="DQ52" s="315"/>
      <c r="DR52" s="315"/>
      <c r="DS52" s="315"/>
      <c r="DT52" s="315"/>
      <c r="DU52" s="315"/>
      <c r="DV52" s="315"/>
      <c r="DW52" s="315"/>
      <c r="DX52" s="315"/>
      <c r="DY52" s="315"/>
      <c r="DZ52" s="315"/>
      <c r="EA52" s="315"/>
      <c r="EB52" s="315"/>
      <c r="EC52" s="315"/>
      <c r="ED52" s="315"/>
      <c r="EE52" s="315"/>
      <c r="EF52" s="315"/>
      <c r="EG52" s="315"/>
      <c r="EH52" s="315"/>
      <c r="EI52" s="315"/>
      <c r="EJ52" s="315"/>
      <c r="EK52" s="315"/>
      <c r="EL52" s="315"/>
      <c r="EM52" s="315"/>
      <c r="EN52" s="315"/>
      <c r="EO52" s="315"/>
      <c r="EP52" s="315"/>
      <c r="EQ52" s="315"/>
      <c r="ER52" s="315"/>
      <c r="ES52" s="315"/>
      <c r="ET52" s="315"/>
      <c r="EU52" s="315"/>
      <c r="EV52" s="315"/>
      <c r="EW52" s="315"/>
      <c r="EX52" s="315"/>
      <c r="EY52" s="315"/>
      <c r="EZ52" s="315"/>
      <c r="FA52" s="315"/>
      <c r="FB52" s="315"/>
      <c r="FC52" s="315"/>
      <c r="FD52" s="315"/>
      <c r="FE52" s="315"/>
      <c r="FF52" s="315"/>
      <c r="FG52" s="315"/>
      <c r="FH52" s="315"/>
      <c r="FI52" s="315"/>
      <c r="FJ52" s="315"/>
      <c r="FK52" s="315"/>
      <c r="FL52" s="315"/>
      <c r="FM52" s="315"/>
      <c r="FN52" s="315"/>
      <c r="FO52" s="315"/>
      <c r="FP52" s="315"/>
      <c r="FQ52" s="315"/>
      <c r="FR52" s="315"/>
      <c r="FS52" s="315"/>
      <c r="FT52" s="315"/>
      <c r="FU52" s="315"/>
      <c r="FV52" s="315"/>
      <c r="FW52" s="315"/>
      <c r="FX52" s="315"/>
      <c r="FY52" s="315"/>
      <c r="FZ52" s="315"/>
      <c r="GA52" s="315"/>
      <c r="GB52" s="315"/>
      <c r="GC52" s="315"/>
      <c r="GD52" s="315"/>
      <c r="GE52" s="315"/>
      <c r="GF52" s="315"/>
      <c r="GG52" s="315"/>
      <c r="GH52" s="315"/>
      <c r="GI52" s="315"/>
      <c r="GJ52" s="315"/>
      <c r="GK52" s="315"/>
      <c r="GL52" s="315"/>
      <c r="GM52" s="315"/>
      <c r="GN52" s="315"/>
      <c r="GO52" s="315"/>
      <c r="GP52" s="315"/>
      <c r="GQ52" s="315"/>
      <c r="GR52" s="315"/>
      <c r="GS52" s="315"/>
      <c r="GT52" s="315"/>
      <c r="GU52" s="315"/>
      <c r="GV52" s="315"/>
      <c r="GW52" s="315"/>
      <c r="GX52" s="315"/>
      <c r="GY52" s="315"/>
      <c r="GZ52" s="315"/>
      <c r="HA52" s="315"/>
      <c r="HB52" s="315"/>
      <c r="HC52" s="315"/>
      <c r="HD52" s="315"/>
      <c r="HE52" s="315"/>
      <c r="HF52" s="315"/>
      <c r="HG52" s="315"/>
      <c r="HH52" s="315"/>
      <c r="HI52" s="315"/>
      <c r="HJ52" s="315"/>
      <c r="HK52" s="315"/>
      <c r="HL52" s="315"/>
      <c r="HM52" s="315"/>
      <c r="HN52" s="315"/>
      <c r="HO52" s="315"/>
      <c r="HP52" s="315"/>
      <c r="HQ52" s="315"/>
      <c r="HR52" s="315"/>
      <c r="HS52" s="315"/>
      <c r="HT52" s="315"/>
      <c r="HU52" s="315"/>
      <c r="HV52" s="315"/>
      <c r="HW52" s="315"/>
      <c r="HX52" s="315"/>
      <c r="HY52" s="315"/>
      <c r="HZ52" s="315"/>
      <c r="IA52" s="315"/>
      <c r="IB52" s="315"/>
      <c r="IC52" s="315"/>
      <c r="ID52" s="315"/>
      <c r="IE52" s="315"/>
      <c r="IF52" s="315"/>
      <c r="IG52" s="315"/>
      <c r="IH52" s="315"/>
      <c r="II52" s="315"/>
      <c r="IJ52" s="315"/>
    </row>
    <row r="53" spans="1:244" s="260" customFormat="1" ht="12" customHeight="1">
      <c r="A53" s="271" t="s">
        <v>594</v>
      </c>
      <c r="B53" s="284">
        <v>10309075</v>
      </c>
      <c r="C53" s="272" t="s">
        <v>593</v>
      </c>
      <c r="D53" s="328" t="s">
        <v>1978</v>
      </c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5"/>
      <c r="DS53" s="315"/>
      <c r="DT53" s="315"/>
      <c r="DU53" s="315"/>
      <c r="DV53" s="315"/>
      <c r="DW53" s="315"/>
      <c r="DX53" s="315"/>
      <c r="DY53" s="315"/>
      <c r="DZ53" s="315"/>
      <c r="EA53" s="315"/>
      <c r="EB53" s="315"/>
      <c r="EC53" s="315"/>
      <c r="ED53" s="315"/>
      <c r="EE53" s="315"/>
      <c r="EF53" s="315"/>
      <c r="EG53" s="315"/>
      <c r="EH53" s="315"/>
      <c r="EI53" s="315"/>
      <c r="EJ53" s="315"/>
      <c r="EK53" s="315"/>
      <c r="EL53" s="315"/>
      <c r="EM53" s="315"/>
      <c r="EN53" s="315"/>
      <c r="EO53" s="315"/>
      <c r="EP53" s="315"/>
      <c r="EQ53" s="315"/>
      <c r="ER53" s="315"/>
      <c r="ES53" s="315"/>
      <c r="ET53" s="315"/>
      <c r="EU53" s="315"/>
      <c r="EV53" s="315"/>
      <c r="EW53" s="315"/>
      <c r="EX53" s="315"/>
      <c r="EY53" s="315"/>
      <c r="EZ53" s="315"/>
      <c r="FA53" s="315"/>
      <c r="FB53" s="315"/>
      <c r="FC53" s="315"/>
      <c r="FD53" s="315"/>
      <c r="FE53" s="315"/>
      <c r="FF53" s="315"/>
      <c r="FG53" s="315"/>
      <c r="FH53" s="315"/>
      <c r="FI53" s="315"/>
      <c r="FJ53" s="315"/>
      <c r="FK53" s="315"/>
      <c r="FL53" s="315"/>
      <c r="FM53" s="315"/>
      <c r="FN53" s="315"/>
      <c r="FO53" s="315"/>
      <c r="FP53" s="315"/>
      <c r="FQ53" s="315"/>
      <c r="FR53" s="315"/>
      <c r="FS53" s="315"/>
      <c r="FT53" s="315"/>
      <c r="FU53" s="315"/>
      <c r="FV53" s="315"/>
      <c r="FW53" s="315"/>
      <c r="FX53" s="315"/>
      <c r="FY53" s="315"/>
      <c r="FZ53" s="315"/>
      <c r="GA53" s="315"/>
      <c r="GB53" s="315"/>
      <c r="GC53" s="315"/>
      <c r="GD53" s="315"/>
      <c r="GE53" s="315"/>
      <c r="GF53" s="315"/>
      <c r="GG53" s="315"/>
      <c r="GH53" s="315"/>
      <c r="GI53" s="315"/>
      <c r="GJ53" s="315"/>
      <c r="GK53" s="315"/>
      <c r="GL53" s="315"/>
      <c r="GM53" s="315"/>
      <c r="GN53" s="315"/>
      <c r="GO53" s="315"/>
      <c r="GP53" s="315"/>
      <c r="GQ53" s="315"/>
      <c r="GR53" s="315"/>
      <c r="GS53" s="315"/>
      <c r="GT53" s="315"/>
      <c r="GU53" s="315"/>
      <c r="GV53" s="315"/>
      <c r="GW53" s="315"/>
      <c r="GX53" s="315"/>
      <c r="GY53" s="315"/>
      <c r="GZ53" s="315"/>
      <c r="HA53" s="315"/>
      <c r="HB53" s="315"/>
      <c r="HC53" s="315"/>
      <c r="HD53" s="315"/>
      <c r="HE53" s="315"/>
      <c r="HF53" s="315"/>
      <c r="HG53" s="315"/>
      <c r="HH53" s="315"/>
      <c r="HI53" s="315"/>
      <c r="HJ53" s="315"/>
      <c r="HK53" s="315"/>
      <c r="HL53" s="315"/>
      <c r="HM53" s="315"/>
      <c r="HN53" s="315"/>
      <c r="HO53" s="315"/>
      <c r="HP53" s="315"/>
      <c r="HQ53" s="315"/>
      <c r="HR53" s="315"/>
      <c r="HS53" s="315"/>
      <c r="HT53" s="315"/>
      <c r="HU53" s="315"/>
      <c r="HV53" s="315"/>
      <c r="HW53" s="315"/>
      <c r="HX53" s="315"/>
      <c r="HY53" s="315"/>
      <c r="HZ53" s="315"/>
      <c r="IA53" s="315"/>
      <c r="IB53" s="315"/>
      <c r="IC53" s="315"/>
      <c r="ID53" s="315"/>
      <c r="IE53" s="315"/>
      <c r="IF53" s="315"/>
      <c r="IG53" s="315"/>
      <c r="IH53" s="315"/>
      <c r="II53" s="315"/>
      <c r="IJ53" s="315"/>
    </row>
    <row r="54" spans="1:244" s="260" customFormat="1" ht="12" customHeight="1">
      <c r="A54" s="271" t="s">
        <v>592</v>
      </c>
      <c r="B54" s="284">
        <v>10309082</v>
      </c>
      <c r="C54" s="272" t="s">
        <v>591</v>
      </c>
      <c r="D54" s="328" t="s">
        <v>1978</v>
      </c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5"/>
      <c r="DL54" s="315"/>
      <c r="DM54" s="315"/>
      <c r="DN54" s="315"/>
      <c r="DO54" s="315"/>
      <c r="DP54" s="315"/>
      <c r="DQ54" s="315"/>
      <c r="DR54" s="315"/>
      <c r="DS54" s="315"/>
      <c r="DT54" s="315"/>
      <c r="DU54" s="315"/>
      <c r="DV54" s="315"/>
      <c r="DW54" s="315"/>
      <c r="DX54" s="315"/>
      <c r="DY54" s="315"/>
      <c r="DZ54" s="315"/>
      <c r="EA54" s="315"/>
      <c r="EB54" s="315"/>
      <c r="EC54" s="315"/>
      <c r="ED54" s="315"/>
      <c r="EE54" s="315"/>
      <c r="EF54" s="315"/>
      <c r="EG54" s="315"/>
      <c r="EH54" s="315"/>
      <c r="EI54" s="315"/>
      <c r="EJ54" s="315"/>
      <c r="EK54" s="315"/>
      <c r="EL54" s="315"/>
      <c r="EM54" s="315"/>
      <c r="EN54" s="315"/>
      <c r="EO54" s="315"/>
      <c r="EP54" s="315"/>
      <c r="EQ54" s="315"/>
      <c r="ER54" s="315"/>
      <c r="ES54" s="315"/>
      <c r="ET54" s="315"/>
      <c r="EU54" s="315"/>
      <c r="EV54" s="315"/>
      <c r="EW54" s="315"/>
      <c r="EX54" s="315"/>
      <c r="EY54" s="315"/>
      <c r="EZ54" s="315"/>
      <c r="FA54" s="315"/>
      <c r="FB54" s="315"/>
      <c r="FC54" s="315"/>
      <c r="FD54" s="315"/>
      <c r="FE54" s="315"/>
      <c r="FF54" s="315"/>
      <c r="FG54" s="315"/>
      <c r="FH54" s="315"/>
      <c r="FI54" s="315"/>
      <c r="FJ54" s="315"/>
      <c r="FK54" s="315"/>
      <c r="FL54" s="315"/>
      <c r="FM54" s="315"/>
      <c r="FN54" s="315"/>
      <c r="FO54" s="315"/>
      <c r="FP54" s="315"/>
      <c r="FQ54" s="315"/>
      <c r="FR54" s="315"/>
      <c r="FS54" s="315"/>
      <c r="FT54" s="315"/>
      <c r="FU54" s="315"/>
      <c r="FV54" s="315"/>
      <c r="FW54" s="315"/>
      <c r="FX54" s="315"/>
      <c r="FY54" s="315"/>
      <c r="FZ54" s="315"/>
      <c r="GA54" s="315"/>
      <c r="GB54" s="315"/>
      <c r="GC54" s="315"/>
      <c r="GD54" s="315"/>
      <c r="GE54" s="315"/>
      <c r="GF54" s="315"/>
      <c r="GG54" s="315"/>
      <c r="GH54" s="315"/>
      <c r="GI54" s="315"/>
      <c r="GJ54" s="315"/>
      <c r="GK54" s="315"/>
      <c r="GL54" s="315"/>
      <c r="GM54" s="315"/>
      <c r="GN54" s="315"/>
      <c r="GO54" s="315"/>
      <c r="GP54" s="315"/>
      <c r="GQ54" s="315"/>
      <c r="GR54" s="315"/>
      <c r="GS54" s="315"/>
      <c r="GT54" s="315"/>
      <c r="GU54" s="315"/>
      <c r="GV54" s="315"/>
      <c r="GW54" s="315"/>
      <c r="GX54" s="315"/>
      <c r="GY54" s="315"/>
      <c r="GZ54" s="315"/>
      <c r="HA54" s="315"/>
      <c r="HB54" s="315"/>
      <c r="HC54" s="315"/>
      <c r="HD54" s="315"/>
      <c r="HE54" s="315"/>
      <c r="HF54" s="315"/>
      <c r="HG54" s="315"/>
      <c r="HH54" s="315"/>
      <c r="HI54" s="315"/>
      <c r="HJ54" s="315"/>
      <c r="HK54" s="315"/>
      <c r="HL54" s="315"/>
      <c r="HM54" s="315"/>
      <c r="HN54" s="315"/>
      <c r="HO54" s="315"/>
      <c r="HP54" s="315"/>
      <c r="HQ54" s="315"/>
      <c r="HR54" s="315"/>
      <c r="HS54" s="315"/>
      <c r="HT54" s="315"/>
      <c r="HU54" s="315"/>
      <c r="HV54" s="315"/>
      <c r="HW54" s="315"/>
      <c r="HX54" s="315"/>
      <c r="HY54" s="315"/>
      <c r="HZ54" s="315"/>
      <c r="IA54" s="315"/>
      <c r="IB54" s="315"/>
      <c r="IC54" s="315"/>
      <c r="ID54" s="315"/>
      <c r="IE54" s="315"/>
      <c r="IF54" s="315"/>
      <c r="IG54" s="315"/>
      <c r="IH54" s="315"/>
      <c r="II54" s="315"/>
      <c r="IJ54" s="315"/>
    </row>
    <row r="55" spans="1:244" s="260" customFormat="1" ht="12" customHeight="1">
      <c r="A55" s="271" t="s">
        <v>590</v>
      </c>
      <c r="B55" s="284">
        <v>10308989</v>
      </c>
      <c r="C55" s="272" t="s">
        <v>589</v>
      </c>
      <c r="D55" s="328" t="s">
        <v>1978</v>
      </c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315"/>
      <c r="DG55" s="315"/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5"/>
      <c r="DV55" s="315"/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315"/>
      <c r="EI55" s="315"/>
      <c r="EJ55" s="315"/>
      <c r="EK55" s="315"/>
      <c r="EL55" s="315"/>
      <c r="EM55" s="315"/>
      <c r="EN55" s="315"/>
      <c r="EO55" s="315"/>
      <c r="EP55" s="315"/>
      <c r="EQ55" s="315"/>
      <c r="ER55" s="315"/>
      <c r="ES55" s="315"/>
      <c r="ET55" s="315"/>
      <c r="EU55" s="315"/>
      <c r="EV55" s="315"/>
      <c r="EW55" s="315"/>
      <c r="EX55" s="315"/>
      <c r="EY55" s="315"/>
      <c r="EZ55" s="315"/>
      <c r="FA55" s="315"/>
      <c r="FB55" s="315"/>
      <c r="FC55" s="315"/>
      <c r="FD55" s="315"/>
      <c r="FE55" s="315"/>
      <c r="FF55" s="315"/>
      <c r="FG55" s="315"/>
      <c r="FH55" s="315"/>
      <c r="FI55" s="315"/>
      <c r="FJ55" s="315"/>
      <c r="FK55" s="315"/>
      <c r="FL55" s="315"/>
      <c r="FM55" s="315"/>
      <c r="FN55" s="315"/>
      <c r="FO55" s="315"/>
      <c r="FP55" s="315"/>
      <c r="FQ55" s="315"/>
      <c r="FR55" s="315"/>
      <c r="FS55" s="315"/>
      <c r="FT55" s="315"/>
      <c r="FU55" s="315"/>
      <c r="FV55" s="315"/>
      <c r="FW55" s="315"/>
      <c r="FX55" s="315"/>
      <c r="FY55" s="315"/>
      <c r="FZ55" s="315"/>
      <c r="GA55" s="315"/>
      <c r="GB55" s="315"/>
      <c r="GC55" s="315"/>
      <c r="GD55" s="315"/>
      <c r="GE55" s="315"/>
      <c r="GF55" s="315"/>
      <c r="GG55" s="315"/>
      <c r="GH55" s="315"/>
      <c r="GI55" s="315"/>
      <c r="GJ55" s="315"/>
      <c r="GK55" s="315"/>
      <c r="GL55" s="315"/>
      <c r="GM55" s="315"/>
      <c r="GN55" s="315"/>
      <c r="GO55" s="315"/>
      <c r="GP55" s="315"/>
      <c r="GQ55" s="315"/>
      <c r="GR55" s="315"/>
      <c r="GS55" s="315"/>
      <c r="GT55" s="315"/>
      <c r="GU55" s="315"/>
      <c r="GV55" s="315"/>
      <c r="GW55" s="315"/>
      <c r="GX55" s="315"/>
      <c r="GY55" s="315"/>
      <c r="GZ55" s="315"/>
      <c r="HA55" s="315"/>
      <c r="HB55" s="315"/>
      <c r="HC55" s="315"/>
      <c r="HD55" s="315"/>
      <c r="HE55" s="315"/>
      <c r="HF55" s="315"/>
      <c r="HG55" s="315"/>
      <c r="HH55" s="315"/>
      <c r="HI55" s="315"/>
      <c r="HJ55" s="315"/>
      <c r="HK55" s="315"/>
      <c r="HL55" s="315"/>
      <c r="HM55" s="315"/>
      <c r="HN55" s="315"/>
      <c r="HO55" s="315"/>
      <c r="HP55" s="315"/>
      <c r="HQ55" s="315"/>
      <c r="HR55" s="315"/>
      <c r="HS55" s="315"/>
      <c r="HT55" s="315"/>
      <c r="HU55" s="315"/>
      <c r="HV55" s="315"/>
      <c r="HW55" s="315"/>
      <c r="HX55" s="315"/>
      <c r="HY55" s="315"/>
      <c r="HZ55" s="315"/>
      <c r="IA55" s="315"/>
      <c r="IB55" s="315"/>
      <c r="IC55" s="315"/>
      <c r="ID55" s="315"/>
      <c r="IE55" s="315"/>
      <c r="IF55" s="315"/>
      <c r="IG55" s="315"/>
      <c r="IH55" s="315"/>
      <c r="II55" s="315"/>
      <c r="IJ55" s="315"/>
    </row>
    <row r="56" spans="1:244" s="260" customFormat="1" ht="12" customHeight="1">
      <c r="A56" s="271" t="s">
        <v>588</v>
      </c>
      <c r="B56" s="284">
        <v>10309037</v>
      </c>
      <c r="C56" s="272" t="s">
        <v>587</v>
      </c>
      <c r="D56" s="328" t="s">
        <v>1978</v>
      </c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315"/>
      <c r="DA56" s="315"/>
      <c r="DB56" s="315"/>
      <c r="DC56" s="315"/>
      <c r="DD56" s="315"/>
      <c r="DE56" s="315"/>
      <c r="DF56" s="315"/>
      <c r="DG56" s="315"/>
      <c r="DH56" s="315"/>
      <c r="DI56" s="315"/>
      <c r="DJ56" s="315"/>
      <c r="DK56" s="315"/>
      <c r="DL56" s="315"/>
      <c r="DM56" s="315"/>
      <c r="DN56" s="315"/>
      <c r="DO56" s="315"/>
      <c r="DP56" s="315"/>
      <c r="DQ56" s="315"/>
      <c r="DR56" s="315"/>
      <c r="DS56" s="315"/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5"/>
      <c r="EL56" s="315"/>
      <c r="EM56" s="315"/>
      <c r="EN56" s="315"/>
      <c r="EO56" s="315"/>
      <c r="EP56" s="315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5"/>
      <c r="FL56" s="315"/>
      <c r="FM56" s="315"/>
      <c r="FN56" s="315"/>
      <c r="FO56" s="315"/>
      <c r="FP56" s="315"/>
      <c r="FQ56" s="315"/>
      <c r="FR56" s="315"/>
      <c r="FS56" s="315"/>
      <c r="FT56" s="315"/>
      <c r="FU56" s="315"/>
      <c r="FV56" s="315"/>
      <c r="FW56" s="315"/>
      <c r="FX56" s="315"/>
      <c r="FY56" s="315"/>
      <c r="FZ56" s="315"/>
      <c r="GA56" s="315"/>
      <c r="GB56" s="315"/>
      <c r="GC56" s="315"/>
      <c r="GD56" s="315"/>
      <c r="GE56" s="315"/>
      <c r="GF56" s="315"/>
      <c r="GG56" s="315"/>
      <c r="GH56" s="315"/>
      <c r="GI56" s="315"/>
      <c r="GJ56" s="315"/>
      <c r="GK56" s="315"/>
      <c r="GL56" s="315"/>
      <c r="GM56" s="315"/>
      <c r="GN56" s="315"/>
      <c r="GO56" s="315"/>
      <c r="GP56" s="315"/>
      <c r="GQ56" s="315"/>
      <c r="GR56" s="315"/>
      <c r="GS56" s="315"/>
      <c r="GT56" s="315"/>
      <c r="GU56" s="315"/>
      <c r="GV56" s="315"/>
      <c r="GW56" s="315"/>
      <c r="GX56" s="315"/>
      <c r="GY56" s="315"/>
      <c r="GZ56" s="315"/>
      <c r="HA56" s="315"/>
      <c r="HB56" s="315"/>
      <c r="HC56" s="315"/>
      <c r="HD56" s="315"/>
      <c r="HE56" s="315"/>
      <c r="HF56" s="315"/>
      <c r="HG56" s="315"/>
      <c r="HH56" s="315"/>
      <c r="HI56" s="315"/>
      <c r="HJ56" s="315"/>
      <c r="HK56" s="315"/>
      <c r="HL56" s="315"/>
      <c r="HM56" s="315"/>
      <c r="HN56" s="315"/>
      <c r="HO56" s="315"/>
      <c r="HP56" s="315"/>
      <c r="HQ56" s="315"/>
      <c r="HR56" s="315"/>
      <c r="HS56" s="315"/>
      <c r="HT56" s="315"/>
      <c r="HU56" s="315"/>
      <c r="HV56" s="315"/>
      <c r="HW56" s="315"/>
      <c r="HX56" s="315"/>
      <c r="HY56" s="315"/>
      <c r="HZ56" s="315"/>
      <c r="IA56" s="315"/>
      <c r="IB56" s="315"/>
      <c r="IC56" s="315"/>
      <c r="ID56" s="315"/>
      <c r="IE56" s="315"/>
      <c r="IF56" s="315"/>
      <c r="IG56" s="315"/>
      <c r="IH56" s="315"/>
      <c r="II56" s="315"/>
      <c r="IJ56" s="315"/>
    </row>
    <row r="57" spans="1:244" s="260" customFormat="1" ht="12" customHeight="1">
      <c r="A57" s="271" t="s">
        <v>586</v>
      </c>
      <c r="B57" s="284">
        <v>10309034</v>
      </c>
      <c r="C57" s="272" t="s">
        <v>585</v>
      </c>
      <c r="D57" s="328" t="s">
        <v>1978</v>
      </c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315"/>
      <c r="DF57" s="315"/>
      <c r="DG57" s="315"/>
      <c r="DH57" s="315"/>
      <c r="DI57" s="315"/>
      <c r="DJ57" s="315"/>
      <c r="DK57" s="315"/>
      <c r="DL57" s="315"/>
      <c r="DM57" s="315"/>
      <c r="DN57" s="315"/>
      <c r="DO57" s="315"/>
      <c r="DP57" s="315"/>
      <c r="DQ57" s="315"/>
      <c r="DR57" s="315"/>
      <c r="DS57" s="315"/>
      <c r="DT57" s="315"/>
      <c r="DU57" s="315"/>
      <c r="DV57" s="315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5"/>
      <c r="EJ57" s="315"/>
      <c r="EK57" s="315"/>
      <c r="EL57" s="315"/>
      <c r="EM57" s="315"/>
      <c r="EN57" s="315"/>
      <c r="EO57" s="315"/>
      <c r="EP57" s="315"/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  <c r="FH57" s="315"/>
      <c r="FI57" s="315"/>
      <c r="FJ57" s="315"/>
      <c r="FK57" s="315"/>
      <c r="FL57" s="315"/>
      <c r="FM57" s="315"/>
      <c r="FN57" s="315"/>
      <c r="FO57" s="315"/>
      <c r="FP57" s="315"/>
      <c r="FQ57" s="315"/>
      <c r="FR57" s="315"/>
      <c r="FS57" s="315"/>
      <c r="FT57" s="315"/>
      <c r="FU57" s="315"/>
      <c r="FV57" s="315"/>
      <c r="FW57" s="315"/>
      <c r="FX57" s="315"/>
      <c r="FY57" s="315"/>
      <c r="FZ57" s="315"/>
      <c r="GA57" s="315"/>
      <c r="GB57" s="315"/>
      <c r="GC57" s="315"/>
      <c r="GD57" s="315"/>
      <c r="GE57" s="315"/>
      <c r="GF57" s="315"/>
      <c r="GG57" s="315"/>
      <c r="GH57" s="315"/>
      <c r="GI57" s="315"/>
      <c r="GJ57" s="315"/>
      <c r="GK57" s="315"/>
      <c r="GL57" s="315"/>
      <c r="GM57" s="315"/>
      <c r="GN57" s="315"/>
      <c r="GO57" s="315"/>
      <c r="GP57" s="315"/>
      <c r="GQ57" s="315"/>
      <c r="GR57" s="315"/>
      <c r="GS57" s="315"/>
      <c r="GT57" s="315"/>
      <c r="GU57" s="315"/>
      <c r="GV57" s="315"/>
      <c r="GW57" s="315"/>
      <c r="GX57" s="315"/>
      <c r="GY57" s="315"/>
      <c r="GZ57" s="315"/>
      <c r="HA57" s="315"/>
      <c r="HB57" s="315"/>
      <c r="HC57" s="315"/>
      <c r="HD57" s="315"/>
      <c r="HE57" s="315"/>
      <c r="HF57" s="315"/>
      <c r="HG57" s="315"/>
      <c r="HH57" s="315"/>
      <c r="HI57" s="315"/>
      <c r="HJ57" s="315"/>
      <c r="HK57" s="315"/>
      <c r="HL57" s="315"/>
      <c r="HM57" s="315"/>
      <c r="HN57" s="315"/>
      <c r="HO57" s="315"/>
      <c r="HP57" s="315"/>
      <c r="HQ57" s="315"/>
      <c r="HR57" s="315"/>
      <c r="HS57" s="315"/>
      <c r="HT57" s="315"/>
      <c r="HU57" s="315"/>
      <c r="HV57" s="315"/>
      <c r="HW57" s="315"/>
      <c r="HX57" s="315"/>
      <c r="HY57" s="315"/>
      <c r="HZ57" s="315"/>
      <c r="IA57" s="315"/>
      <c r="IB57" s="315"/>
      <c r="IC57" s="315"/>
      <c r="ID57" s="315"/>
      <c r="IE57" s="315"/>
      <c r="IF57" s="315"/>
      <c r="IG57" s="315"/>
      <c r="IH57" s="315"/>
      <c r="II57" s="315"/>
      <c r="IJ57" s="315"/>
    </row>
    <row r="58" spans="1:244" s="260" customFormat="1" ht="12" customHeight="1">
      <c r="A58" s="271" t="s">
        <v>584</v>
      </c>
      <c r="B58" s="284">
        <v>10313301</v>
      </c>
      <c r="C58" s="272" t="s">
        <v>583</v>
      </c>
      <c r="D58" s="328" t="s">
        <v>1978</v>
      </c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315"/>
      <c r="CZ58" s="315"/>
      <c r="DA58" s="315"/>
      <c r="DB58" s="315"/>
      <c r="DC58" s="315"/>
      <c r="DD58" s="315"/>
      <c r="DE58" s="315"/>
      <c r="DF58" s="315"/>
      <c r="DG58" s="315"/>
      <c r="DH58" s="315"/>
      <c r="DI58" s="315"/>
      <c r="DJ58" s="315"/>
      <c r="DK58" s="315"/>
      <c r="DL58" s="315"/>
      <c r="DM58" s="315"/>
      <c r="DN58" s="315"/>
      <c r="DO58" s="315"/>
      <c r="DP58" s="315"/>
      <c r="DQ58" s="315"/>
      <c r="DR58" s="315"/>
      <c r="DS58" s="315"/>
      <c r="DT58" s="315"/>
      <c r="DU58" s="315"/>
      <c r="DV58" s="315"/>
      <c r="DW58" s="315"/>
      <c r="DX58" s="315"/>
      <c r="DY58" s="315"/>
      <c r="DZ58" s="315"/>
      <c r="EA58" s="315"/>
      <c r="EB58" s="315"/>
      <c r="EC58" s="315"/>
      <c r="ED58" s="315"/>
      <c r="EE58" s="315"/>
      <c r="EF58" s="315"/>
      <c r="EG58" s="315"/>
      <c r="EH58" s="315"/>
      <c r="EI58" s="315"/>
      <c r="EJ58" s="315"/>
      <c r="EK58" s="315"/>
      <c r="EL58" s="315"/>
      <c r="EM58" s="315"/>
      <c r="EN58" s="315"/>
      <c r="EO58" s="315"/>
      <c r="EP58" s="315"/>
      <c r="EQ58" s="315"/>
      <c r="ER58" s="315"/>
      <c r="ES58" s="315"/>
      <c r="ET58" s="315"/>
      <c r="EU58" s="315"/>
      <c r="EV58" s="315"/>
      <c r="EW58" s="315"/>
      <c r="EX58" s="315"/>
      <c r="EY58" s="315"/>
      <c r="EZ58" s="315"/>
      <c r="FA58" s="315"/>
      <c r="FB58" s="315"/>
      <c r="FC58" s="315"/>
      <c r="FD58" s="315"/>
      <c r="FE58" s="315"/>
      <c r="FF58" s="315"/>
      <c r="FG58" s="315"/>
      <c r="FH58" s="315"/>
      <c r="FI58" s="315"/>
      <c r="FJ58" s="315"/>
      <c r="FK58" s="315"/>
      <c r="FL58" s="315"/>
      <c r="FM58" s="315"/>
      <c r="FN58" s="315"/>
      <c r="FO58" s="315"/>
      <c r="FP58" s="315"/>
      <c r="FQ58" s="315"/>
      <c r="FR58" s="315"/>
      <c r="FS58" s="315"/>
      <c r="FT58" s="315"/>
      <c r="FU58" s="315"/>
      <c r="FV58" s="315"/>
      <c r="FW58" s="315"/>
      <c r="FX58" s="315"/>
      <c r="FY58" s="315"/>
      <c r="FZ58" s="315"/>
      <c r="GA58" s="315"/>
      <c r="GB58" s="315"/>
      <c r="GC58" s="315"/>
      <c r="GD58" s="315"/>
      <c r="GE58" s="315"/>
      <c r="GF58" s="315"/>
      <c r="GG58" s="315"/>
      <c r="GH58" s="315"/>
      <c r="GI58" s="315"/>
      <c r="GJ58" s="315"/>
      <c r="GK58" s="315"/>
      <c r="GL58" s="315"/>
      <c r="GM58" s="315"/>
      <c r="GN58" s="315"/>
      <c r="GO58" s="315"/>
      <c r="GP58" s="315"/>
      <c r="GQ58" s="315"/>
      <c r="GR58" s="315"/>
      <c r="GS58" s="315"/>
      <c r="GT58" s="315"/>
      <c r="GU58" s="315"/>
      <c r="GV58" s="315"/>
      <c r="GW58" s="315"/>
      <c r="GX58" s="315"/>
      <c r="GY58" s="315"/>
      <c r="GZ58" s="315"/>
      <c r="HA58" s="315"/>
      <c r="HB58" s="315"/>
      <c r="HC58" s="315"/>
      <c r="HD58" s="315"/>
      <c r="HE58" s="315"/>
      <c r="HF58" s="315"/>
      <c r="HG58" s="315"/>
      <c r="HH58" s="315"/>
      <c r="HI58" s="315"/>
      <c r="HJ58" s="315"/>
      <c r="HK58" s="315"/>
      <c r="HL58" s="315"/>
      <c r="HM58" s="315"/>
      <c r="HN58" s="315"/>
      <c r="HO58" s="315"/>
      <c r="HP58" s="315"/>
      <c r="HQ58" s="315"/>
      <c r="HR58" s="315"/>
      <c r="HS58" s="315"/>
      <c r="HT58" s="315"/>
      <c r="HU58" s="315"/>
      <c r="HV58" s="315"/>
      <c r="HW58" s="315"/>
      <c r="HX58" s="315"/>
      <c r="HY58" s="315"/>
      <c r="HZ58" s="315"/>
      <c r="IA58" s="315"/>
      <c r="IB58" s="315"/>
      <c r="IC58" s="315"/>
      <c r="ID58" s="315"/>
      <c r="IE58" s="315"/>
      <c r="IF58" s="315"/>
      <c r="IG58" s="315"/>
      <c r="IH58" s="315"/>
      <c r="II58" s="315"/>
      <c r="IJ58" s="315"/>
    </row>
    <row r="59" spans="1:244" s="260" customFormat="1" ht="12" customHeight="1">
      <c r="A59" s="271" t="s">
        <v>582</v>
      </c>
      <c r="B59" s="284">
        <v>10309472</v>
      </c>
      <c r="C59" s="272" t="s">
        <v>581</v>
      </c>
      <c r="D59" s="328" t="s">
        <v>1978</v>
      </c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315"/>
      <c r="DF59" s="315"/>
      <c r="DG59" s="315"/>
      <c r="DH59" s="315"/>
      <c r="DI59" s="315"/>
      <c r="DJ59" s="315"/>
      <c r="DK59" s="315"/>
      <c r="DL59" s="315"/>
      <c r="DM59" s="315"/>
      <c r="DN59" s="315"/>
      <c r="DO59" s="315"/>
      <c r="DP59" s="315"/>
      <c r="DQ59" s="315"/>
      <c r="DR59" s="315"/>
      <c r="DS59" s="315"/>
      <c r="DT59" s="315"/>
      <c r="DU59" s="315"/>
      <c r="DV59" s="315"/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5"/>
      <c r="EJ59" s="315"/>
      <c r="EK59" s="315"/>
      <c r="EL59" s="315"/>
      <c r="EM59" s="315"/>
      <c r="EN59" s="315"/>
      <c r="EO59" s="315"/>
      <c r="EP59" s="315"/>
      <c r="EQ59" s="315"/>
      <c r="ER59" s="315"/>
      <c r="ES59" s="315"/>
      <c r="ET59" s="315"/>
      <c r="EU59" s="315"/>
      <c r="EV59" s="315"/>
      <c r="EW59" s="315"/>
      <c r="EX59" s="315"/>
      <c r="EY59" s="315"/>
      <c r="EZ59" s="315"/>
      <c r="FA59" s="315"/>
      <c r="FB59" s="315"/>
      <c r="FC59" s="315"/>
      <c r="FD59" s="315"/>
      <c r="FE59" s="315"/>
      <c r="FF59" s="315"/>
      <c r="FG59" s="315"/>
      <c r="FH59" s="315"/>
      <c r="FI59" s="315"/>
      <c r="FJ59" s="315"/>
      <c r="FK59" s="315"/>
      <c r="FL59" s="315"/>
      <c r="FM59" s="315"/>
      <c r="FN59" s="315"/>
      <c r="FO59" s="315"/>
      <c r="FP59" s="315"/>
      <c r="FQ59" s="315"/>
      <c r="FR59" s="315"/>
      <c r="FS59" s="315"/>
      <c r="FT59" s="315"/>
      <c r="FU59" s="315"/>
      <c r="FV59" s="315"/>
      <c r="FW59" s="315"/>
      <c r="FX59" s="315"/>
      <c r="FY59" s="315"/>
      <c r="FZ59" s="315"/>
      <c r="GA59" s="315"/>
      <c r="GB59" s="315"/>
      <c r="GC59" s="315"/>
      <c r="GD59" s="315"/>
      <c r="GE59" s="315"/>
      <c r="GF59" s="315"/>
      <c r="GG59" s="315"/>
      <c r="GH59" s="315"/>
      <c r="GI59" s="315"/>
      <c r="GJ59" s="315"/>
      <c r="GK59" s="315"/>
      <c r="GL59" s="315"/>
      <c r="GM59" s="315"/>
      <c r="GN59" s="315"/>
      <c r="GO59" s="315"/>
      <c r="GP59" s="315"/>
      <c r="GQ59" s="315"/>
      <c r="GR59" s="315"/>
      <c r="GS59" s="315"/>
      <c r="GT59" s="315"/>
      <c r="GU59" s="315"/>
      <c r="GV59" s="315"/>
      <c r="GW59" s="315"/>
      <c r="GX59" s="315"/>
      <c r="GY59" s="315"/>
      <c r="GZ59" s="315"/>
      <c r="HA59" s="315"/>
      <c r="HB59" s="315"/>
      <c r="HC59" s="315"/>
      <c r="HD59" s="315"/>
      <c r="HE59" s="315"/>
      <c r="HF59" s="315"/>
      <c r="HG59" s="315"/>
      <c r="HH59" s="315"/>
      <c r="HI59" s="315"/>
      <c r="HJ59" s="315"/>
      <c r="HK59" s="315"/>
      <c r="HL59" s="315"/>
      <c r="HM59" s="315"/>
      <c r="HN59" s="315"/>
      <c r="HO59" s="315"/>
      <c r="HP59" s="315"/>
      <c r="HQ59" s="315"/>
      <c r="HR59" s="315"/>
      <c r="HS59" s="315"/>
      <c r="HT59" s="315"/>
      <c r="HU59" s="315"/>
      <c r="HV59" s="315"/>
      <c r="HW59" s="315"/>
      <c r="HX59" s="315"/>
      <c r="HY59" s="315"/>
      <c r="HZ59" s="315"/>
      <c r="IA59" s="315"/>
      <c r="IB59" s="315"/>
      <c r="IC59" s="315"/>
      <c r="ID59" s="315"/>
      <c r="IE59" s="315"/>
      <c r="IF59" s="315"/>
      <c r="IG59" s="315"/>
      <c r="IH59" s="315"/>
      <c r="II59" s="315"/>
      <c r="IJ59" s="315"/>
    </row>
    <row r="60" spans="1:244" s="260" customFormat="1" ht="12" customHeight="1">
      <c r="A60" s="271" t="s">
        <v>580</v>
      </c>
      <c r="B60" s="284">
        <v>10309095</v>
      </c>
      <c r="C60" s="272" t="s">
        <v>579</v>
      </c>
      <c r="D60" s="328" t="s">
        <v>1978</v>
      </c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5"/>
      <c r="CJ60" s="315"/>
      <c r="CK60" s="315"/>
      <c r="CL60" s="315"/>
      <c r="CM60" s="315"/>
      <c r="CN60" s="315"/>
      <c r="CO60" s="315"/>
      <c r="CP60" s="315"/>
      <c r="CQ60" s="315"/>
      <c r="CR60" s="315"/>
      <c r="CS60" s="315"/>
      <c r="CT60" s="315"/>
      <c r="CU60" s="315"/>
      <c r="CV60" s="315"/>
      <c r="CW60" s="315"/>
      <c r="CX60" s="315"/>
      <c r="CY60" s="315"/>
      <c r="CZ60" s="315"/>
      <c r="DA60" s="315"/>
      <c r="DB60" s="315"/>
      <c r="DC60" s="315"/>
      <c r="DD60" s="315"/>
      <c r="DE60" s="315"/>
      <c r="DF60" s="315"/>
      <c r="DG60" s="315"/>
      <c r="DH60" s="315"/>
      <c r="DI60" s="315"/>
      <c r="DJ60" s="315"/>
      <c r="DK60" s="315"/>
      <c r="DL60" s="315"/>
      <c r="DM60" s="315"/>
      <c r="DN60" s="315"/>
      <c r="DO60" s="315"/>
      <c r="DP60" s="315"/>
      <c r="DQ60" s="315"/>
      <c r="DR60" s="315"/>
      <c r="DS60" s="315"/>
      <c r="DT60" s="315"/>
      <c r="DU60" s="315"/>
      <c r="DV60" s="315"/>
      <c r="DW60" s="315"/>
      <c r="DX60" s="315"/>
      <c r="DY60" s="315"/>
      <c r="DZ60" s="315"/>
      <c r="EA60" s="315"/>
      <c r="EB60" s="315"/>
      <c r="EC60" s="315"/>
      <c r="ED60" s="315"/>
      <c r="EE60" s="315"/>
      <c r="EF60" s="315"/>
      <c r="EG60" s="315"/>
      <c r="EH60" s="315"/>
      <c r="EI60" s="315"/>
      <c r="EJ60" s="315"/>
      <c r="EK60" s="315"/>
      <c r="EL60" s="315"/>
      <c r="EM60" s="315"/>
      <c r="EN60" s="315"/>
      <c r="EO60" s="315"/>
      <c r="EP60" s="315"/>
      <c r="EQ60" s="315"/>
      <c r="ER60" s="315"/>
      <c r="ES60" s="315"/>
      <c r="ET60" s="315"/>
      <c r="EU60" s="315"/>
      <c r="EV60" s="315"/>
      <c r="EW60" s="315"/>
      <c r="EX60" s="315"/>
      <c r="EY60" s="315"/>
      <c r="EZ60" s="315"/>
      <c r="FA60" s="315"/>
      <c r="FB60" s="315"/>
      <c r="FC60" s="315"/>
      <c r="FD60" s="315"/>
      <c r="FE60" s="315"/>
      <c r="FF60" s="315"/>
      <c r="FG60" s="315"/>
      <c r="FH60" s="315"/>
      <c r="FI60" s="315"/>
      <c r="FJ60" s="315"/>
      <c r="FK60" s="315"/>
      <c r="FL60" s="315"/>
      <c r="FM60" s="315"/>
      <c r="FN60" s="315"/>
      <c r="FO60" s="315"/>
      <c r="FP60" s="315"/>
      <c r="FQ60" s="315"/>
      <c r="FR60" s="315"/>
      <c r="FS60" s="315"/>
      <c r="FT60" s="315"/>
      <c r="FU60" s="315"/>
      <c r="FV60" s="315"/>
      <c r="FW60" s="315"/>
      <c r="FX60" s="315"/>
      <c r="FY60" s="315"/>
      <c r="FZ60" s="315"/>
      <c r="GA60" s="315"/>
      <c r="GB60" s="315"/>
      <c r="GC60" s="315"/>
      <c r="GD60" s="315"/>
      <c r="GE60" s="315"/>
      <c r="GF60" s="315"/>
      <c r="GG60" s="315"/>
      <c r="GH60" s="315"/>
      <c r="GI60" s="315"/>
      <c r="GJ60" s="315"/>
      <c r="GK60" s="315"/>
      <c r="GL60" s="315"/>
      <c r="GM60" s="315"/>
      <c r="GN60" s="315"/>
      <c r="GO60" s="315"/>
      <c r="GP60" s="315"/>
      <c r="GQ60" s="315"/>
      <c r="GR60" s="315"/>
      <c r="GS60" s="315"/>
      <c r="GT60" s="315"/>
      <c r="GU60" s="315"/>
      <c r="GV60" s="315"/>
      <c r="GW60" s="315"/>
      <c r="GX60" s="315"/>
      <c r="GY60" s="315"/>
      <c r="GZ60" s="315"/>
      <c r="HA60" s="315"/>
      <c r="HB60" s="315"/>
      <c r="HC60" s="315"/>
      <c r="HD60" s="315"/>
      <c r="HE60" s="315"/>
      <c r="HF60" s="315"/>
      <c r="HG60" s="315"/>
      <c r="HH60" s="315"/>
      <c r="HI60" s="315"/>
      <c r="HJ60" s="315"/>
      <c r="HK60" s="315"/>
      <c r="HL60" s="315"/>
      <c r="HM60" s="315"/>
      <c r="HN60" s="315"/>
      <c r="HO60" s="315"/>
      <c r="HP60" s="315"/>
      <c r="HQ60" s="315"/>
      <c r="HR60" s="315"/>
      <c r="HS60" s="315"/>
      <c r="HT60" s="315"/>
      <c r="HU60" s="315"/>
      <c r="HV60" s="315"/>
      <c r="HW60" s="315"/>
      <c r="HX60" s="315"/>
      <c r="HY60" s="315"/>
      <c r="HZ60" s="315"/>
      <c r="IA60" s="315"/>
      <c r="IB60" s="315"/>
      <c r="IC60" s="315"/>
      <c r="ID60" s="315"/>
      <c r="IE60" s="315"/>
      <c r="IF60" s="315"/>
      <c r="IG60" s="315"/>
      <c r="IH60" s="315"/>
      <c r="II60" s="315"/>
      <c r="IJ60" s="315"/>
    </row>
    <row r="61" spans="1:244" s="260" customFormat="1" ht="12" customHeight="1">
      <c r="A61" s="271" t="s">
        <v>578</v>
      </c>
      <c r="B61" s="284">
        <v>10309036</v>
      </c>
      <c r="C61" s="272" t="s">
        <v>577</v>
      </c>
      <c r="D61" s="328" t="s">
        <v>1977</v>
      </c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5"/>
      <c r="DE61" s="315"/>
      <c r="DF61" s="315"/>
      <c r="DG61" s="315"/>
      <c r="DH61" s="315"/>
      <c r="DI61" s="315"/>
      <c r="DJ61" s="315"/>
      <c r="DK61" s="315"/>
      <c r="DL61" s="315"/>
      <c r="DM61" s="315"/>
      <c r="DN61" s="315"/>
      <c r="DO61" s="315"/>
      <c r="DP61" s="315"/>
      <c r="DQ61" s="315"/>
      <c r="DR61" s="315"/>
      <c r="DS61" s="315"/>
      <c r="DT61" s="315"/>
      <c r="DU61" s="315"/>
      <c r="DV61" s="315"/>
      <c r="DW61" s="315"/>
      <c r="DX61" s="315"/>
      <c r="DY61" s="315"/>
      <c r="DZ61" s="315"/>
      <c r="EA61" s="315"/>
      <c r="EB61" s="315"/>
      <c r="EC61" s="315"/>
      <c r="ED61" s="315"/>
      <c r="EE61" s="315"/>
      <c r="EF61" s="315"/>
      <c r="EG61" s="315"/>
      <c r="EH61" s="315"/>
      <c r="EI61" s="315"/>
      <c r="EJ61" s="315"/>
      <c r="EK61" s="315"/>
      <c r="EL61" s="315"/>
      <c r="EM61" s="315"/>
      <c r="EN61" s="315"/>
      <c r="EO61" s="315"/>
      <c r="EP61" s="315"/>
      <c r="EQ61" s="315"/>
      <c r="ER61" s="315"/>
      <c r="ES61" s="315"/>
      <c r="ET61" s="315"/>
      <c r="EU61" s="315"/>
      <c r="EV61" s="315"/>
      <c r="EW61" s="315"/>
      <c r="EX61" s="315"/>
      <c r="EY61" s="315"/>
      <c r="EZ61" s="315"/>
      <c r="FA61" s="315"/>
      <c r="FB61" s="315"/>
      <c r="FC61" s="315"/>
      <c r="FD61" s="315"/>
      <c r="FE61" s="315"/>
      <c r="FF61" s="315"/>
      <c r="FG61" s="315"/>
      <c r="FH61" s="315"/>
      <c r="FI61" s="315"/>
      <c r="FJ61" s="315"/>
      <c r="FK61" s="315"/>
      <c r="FL61" s="315"/>
      <c r="FM61" s="315"/>
      <c r="FN61" s="315"/>
      <c r="FO61" s="315"/>
      <c r="FP61" s="315"/>
      <c r="FQ61" s="315"/>
      <c r="FR61" s="315"/>
      <c r="FS61" s="315"/>
      <c r="FT61" s="315"/>
      <c r="FU61" s="315"/>
      <c r="FV61" s="315"/>
      <c r="FW61" s="315"/>
      <c r="FX61" s="315"/>
      <c r="FY61" s="315"/>
      <c r="FZ61" s="315"/>
      <c r="GA61" s="315"/>
      <c r="GB61" s="315"/>
      <c r="GC61" s="315"/>
      <c r="GD61" s="315"/>
      <c r="GE61" s="315"/>
      <c r="GF61" s="315"/>
      <c r="GG61" s="315"/>
      <c r="GH61" s="315"/>
      <c r="GI61" s="315"/>
      <c r="GJ61" s="315"/>
      <c r="GK61" s="315"/>
      <c r="GL61" s="315"/>
      <c r="GM61" s="315"/>
      <c r="GN61" s="315"/>
      <c r="GO61" s="315"/>
      <c r="GP61" s="315"/>
      <c r="GQ61" s="315"/>
      <c r="GR61" s="315"/>
      <c r="GS61" s="315"/>
      <c r="GT61" s="315"/>
      <c r="GU61" s="315"/>
      <c r="GV61" s="315"/>
      <c r="GW61" s="315"/>
      <c r="GX61" s="315"/>
      <c r="GY61" s="315"/>
      <c r="GZ61" s="315"/>
      <c r="HA61" s="315"/>
      <c r="HB61" s="315"/>
      <c r="HC61" s="315"/>
      <c r="HD61" s="315"/>
      <c r="HE61" s="315"/>
      <c r="HF61" s="315"/>
      <c r="HG61" s="315"/>
      <c r="HH61" s="315"/>
      <c r="HI61" s="315"/>
      <c r="HJ61" s="315"/>
      <c r="HK61" s="315"/>
      <c r="HL61" s="315"/>
      <c r="HM61" s="315"/>
      <c r="HN61" s="315"/>
      <c r="HO61" s="315"/>
      <c r="HP61" s="315"/>
      <c r="HQ61" s="315"/>
      <c r="HR61" s="315"/>
      <c r="HS61" s="315"/>
      <c r="HT61" s="315"/>
      <c r="HU61" s="315"/>
      <c r="HV61" s="315"/>
      <c r="HW61" s="315"/>
      <c r="HX61" s="315"/>
      <c r="HY61" s="315"/>
      <c r="HZ61" s="315"/>
      <c r="IA61" s="315"/>
      <c r="IB61" s="315"/>
      <c r="IC61" s="315"/>
      <c r="ID61" s="315"/>
      <c r="IE61" s="315"/>
      <c r="IF61" s="315"/>
      <c r="IG61" s="315"/>
      <c r="IH61" s="315"/>
      <c r="II61" s="315"/>
      <c r="IJ61" s="315"/>
    </row>
    <row r="62" spans="1:244" s="260" customFormat="1" ht="12" customHeight="1">
      <c r="A62" s="271" t="s">
        <v>576</v>
      </c>
      <c r="B62" s="284">
        <v>10308995</v>
      </c>
      <c r="C62" s="272" t="s">
        <v>575</v>
      </c>
      <c r="D62" s="328" t="s">
        <v>1978</v>
      </c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  <c r="CO62" s="315"/>
      <c r="CP62" s="315"/>
      <c r="CQ62" s="315"/>
      <c r="CR62" s="315"/>
      <c r="CS62" s="315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5"/>
      <c r="DE62" s="315"/>
      <c r="DF62" s="315"/>
      <c r="DG62" s="315"/>
      <c r="DH62" s="315"/>
      <c r="DI62" s="315"/>
      <c r="DJ62" s="315"/>
      <c r="DK62" s="315"/>
      <c r="DL62" s="315"/>
      <c r="DM62" s="315"/>
      <c r="DN62" s="315"/>
      <c r="DO62" s="315"/>
      <c r="DP62" s="315"/>
      <c r="DQ62" s="315"/>
      <c r="DR62" s="315"/>
      <c r="DS62" s="315"/>
      <c r="DT62" s="315"/>
      <c r="DU62" s="315"/>
      <c r="DV62" s="315"/>
      <c r="DW62" s="315"/>
      <c r="DX62" s="315"/>
      <c r="DY62" s="315"/>
      <c r="DZ62" s="315"/>
      <c r="EA62" s="315"/>
      <c r="EB62" s="315"/>
      <c r="EC62" s="315"/>
      <c r="ED62" s="315"/>
      <c r="EE62" s="315"/>
      <c r="EF62" s="315"/>
      <c r="EG62" s="315"/>
      <c r="EH62" s="315"/>
      <c r="EI62" s="315"/>
      <c r="EJ62" s="315"/>
      <c r="EK62" s="315"/>
      <c r="EL62" s="315"/>
      <c r="EM62" s="315"/>
      <c r="EN62" s="315"/>
      <c r="EO62" s="315"/>
      <c r="EP62" s="315"/>
      <c r="EQ62" s="315"/>
      <c r="ER62" s="315"/>
      <c r="ES62" s="315"/>
      <c r="ET62" s="315"/>
      <c r="EU62" s="315"/>
      <c r="EV62" s="315"/>
      <c r="EW62" s="315"/>
      <c r="EX62" s="315"/>
      <c r="EY62" s="315"/>
      <c r="EZ62" s="315"/>
      <c r="FA62" s="315"/>
      <c r="FB62" s="315"/>
      <c r="FC62" s="315"/>
      <c r="FD62" s="315"/>
      <c r="FE62" s="315"/>
      <c r="FF62" s="315"/>
      <c r="FG62" s="315"/>
      <c r="FH62" s="315"/>
      <c r="FI62" s="315"/>
      <c r="FJ62" s="315"/>
      <c r="FK62" s="315"/>
      <c r="FL62" s="315"/>
      <c r="FM62" s="315"/>
      <c r="FN62" s="315"/>
      <c r="FO62" s="315"/>
      <c r="FP62" s="315"/>
      <c r="FQ62" s="315"/>
      <c r="FR62" s="315"/>
      <c r="FS62" s="315"/>
      <c r="FT62" s="315"/>
      <c r="FU62" s="315"/>
      <c r="FV62" s="315"/>
      <c r="FW62" s="315"/>
      <c r="FX62" s="315"/>
      <c r="FY62" s="315"/>
      <c r="FZ62" s="315"/>
      <c r="GA62" s="315"/>
      <c r="GB62" s="315"/>
      <c r="GC62" s="315"/>
      <c r="GD62" s="315"/>
      <c r="GE62" s="315"/>
      <c r="GF62" s="315"/>
      <c r="GG62" s="315"/>
      <c r="GH62" s="315"/>
      <c r="GI62" s="315"/>
      <c r="GJ62" s="315"/>
      <c r="GK62" s="315"/>
      <c r="GL62" s="315"/>
      <c r="GM62" s="315"/>
      <c r="GN62" s="315"/>
      <c r="GO62" s="315"/>
      <c r="GP62" s="315"/>
      <c r="GQ62" s="315"/>
      <c r="GR62" s="315"/>
      <c r="GS62" s="315"/>
      <c r="GT62" s="315"/>
      <c r="GU62" s="315"/>
      <c r="GV62" s="315"/>
      <c r="GW62" s="315"/>
      <c r="GX62" s="315"/>
      <c r="GY62" s="315"/>
      <c r="GZ62" s="315"/>
      <c r="HA62" s="315"/>
      <c r="HB62" s="315"/>
      <c r="HC62" s="315"/>
      <c r="HD62" s="315"/>
      <c r="HE62" s="315"/>
      <c r="HF62" s="315"/>
      <c r="HG62" s="315"/>
      <c r="HH62" s="315"/>
      <c r="HI62" s="315"/>
      <c r="HJ62" s="315"/>
      <c r="HK62" s="315"/>
      <c r="HL62" s="315"/>
      <c r="HM62" s="315"/>
      <c r="HN62" s="315"/>
      <c r="HO62" s="315"/>
      <c r="HP62" s="315"/>
      <c r="HQ62" s="315"/>
      <c r="HR62" s="315"/>
      <c r="HS62" s="315"/>
      <c r="HT62" s="315"/>
      <c r="HU62" s="315"/>
      <c r="HV62" s="315"/>
      <c r="HW62" s="315"/>
      <c r="HX62" s="315"/>
      <c r="HY62" s="315"/>
      <c r="HZ62" s="315"/>
      <c r="IA62" s="315"/>
      <c r="IB62" s="315"/>
      <c r="IC62" s="315"/>
      <c r="ID62" s="315"/>
      <c r="IE62" s="315"/>
      <c r="IF62" s="315"/>
      <c r="IG62" s="315"/>
      <c r="IH62" s="315"/>
      <c r="II62" s="315"/>
      <c r="IJ62" s="315"/>
    </row>
    <row r="63" spans="1:244" s="260" customFormat="1" ht="12" customHeight="1">
      <c r="A63" s="271" t="s">
        <v>574</v>
      </c>
      <c r="B63" s="284">
        <v>10318630</v>
      </c>
      <c r="C63" s="272" t="s">
        <v>573</v>
      </c>
      <c r="D63" s="328" t="s">
        <v>1978</v>
      </c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/>
      <c r="CJ63" s="315"/>
      <c r="CK63" s="315"/>
      <c r="CL63" s="315"/>
      <c r="CM63" s="315"/>
      <c r="CN63" s="315"/>
      <c r="CO63" s="315"/>
      <c r="CP63" s="315"/>
      <c r="CQ63" s="315"/>
      <c r="CR63" s="315"/>
      <c r="CS63" s="315"/>
      <c r="CT63" s="315"/>
      <c r="CU63" s="315"/>
      <c r="CV63" s="315"/>
      <c r="CW63" s="315"/>
      <c r="CX63" s="315"/>
      <c r="CY63" s="315"/>
      <c r="CZ63" s="315"/>
      <c r="DA63" s="315"/>
      <c r="DB63" s="315"/>
      <c r="DC63" s="315"/>
      <c r="DD63" s="315"/>
      <c r="DE63" s="315"/>
      <c r="DF63" s="315"/>
      <c r="DG63" s="315"/>
      <c r="DH63" s="315"/>
      <c r="DI63" s="315"/>
      <c r="DJ63" s="315"/>
      <c r="DK63" s="315"/>
      <c r="DL63" s="315"/>
      <c r="DM63" s="315"/>
      <c r="DN63" s="315"/>
      <c r="DO63" s="315"/>
      <c r="DP63" s="315"/>
      <c r="DQ63" s="315"/>
      <c r="DR63" s="315"/>
      <c r="DS63" s="315"/>
      <c r="DT63" s="315"/>
      <c r="DU63" s="315"/>
      <c r="DV63" s="315"/>
      <c r="DW63" s="315"/>
      <c r="DX63" s="315"/>
      <c r="DY63" s="315"/>
      <c r="DZ63" s="315"/>
      <c r="EA63" s="315"/>
      <c r="EB63" s="315"/>
      <c r="EC63" s="315"/>
      <c r="ED63" s="315"/>
      <c r="EE63" s="315"/>
      <c r="EF63" s="315"/>
      <c r="EG63" s="315"/>
      <c r="EH63" s="315"/>
      <c r="EI63" s="315"/>
      <c r="EJ63" s="315"/>
      <c r="EK63" s="315"/>
      <c r="EL63" s="315"/>
      <c r="EM63" s="315"/>
      <c r="EN63" s="315"/>
      <c r="EO63" s="315"/>
      <c r="EP63" s="315"/>
      <c r="EQ63" s="315"/>
      <c r="ER63" s="315"/>
      <c r="ES63" s="315"/>
      <c r="ET63" s="315"/>
      <c r="EU63" s="315"/>
      <c r="EV63" s="315"/>
      <c r="EW63" s="315"/>
      <c r="EX63" s="315"/>
      <c r="EY63" s="315"/>
      <c r="EZ63" s="315"/>
      <c r="FA63" s="315"/>
      <c r="FB63" s="315"/>
      <c r="FC63" s="315"/>
      <c r="FD63" s="315"/>
      <c r="FE63" s="315"/>
      <c r="FF63" s="315"/>
      <c r="FG63" s="315"/>
      <c r="FH63" s="315"/>
      <c r="FI63" s="315"/>
      <c r="FJ63" s="315"/>
      <c r="FK63" s="315"/>
      <c r="FL63" s="315"/>
      <c r="FM63" s="315"/>
      <c r="FN63" s="315"/>
      <c r="FO63" s="315"/>
      <c r="FP63" s="315"/>
      <c r="FQ63" s="315"/>
      <c r="FR63" s="315"/>
      <c r="FS63" s="315"/>
      <c r="FT63" s="315"/>
      <c r="FU63" s="315"/>
      <c r="FV63" s="315"/>
      <c r="FW63" s="315"/>
      <c r="FX63" s="315"/>
      <c r="FY63" s="315"/>
      <c r="FZ63" s="315"/>
      <c r="GA63" s="315"/>
      <c r="GB63" s="315"/>
      <c r="GC63" s="315"/>
      <c r="GD63" s="315"/>
      <c r="GE63" s="315"/>
      <c r="GF63" s="315"/>
      <c r="GG63" s="315"/>
      <c r="GH63" s="315"/>
      <c r="GI63" s="315"/>
      <c r="GJ63" s="315"/>
      <c r="GK63" s="315"/>
      <c r="GL63" s="315"/>
      <c r="GM63" s="315"/>
      <c r="GN63" s="315"/>
      <c r="GO63" s="315"/>
      <c r="GP63" s="315"/>
      <c r="GQ63" s="315"/>
      <c r="GR63" s="315"/>
      <c r="GS63" s="315"/>
      <c r="GT63" s="315"/>
      <c r="GU63" s="315"/>
      <c r="GV63" s="315"/>
      <c r="GW63" s="315"/>
      <c r="GX63" s="315"/>
      <c r="GY63" s="315"/>
      <c r="GZ63" s="315"/>
      <c r="HA63" s="315"/>
      <c r="HB63" s="315"/>
      <c r="HC63" s="315"/>
      <c r="HD63" s="315"/>
      <c r="HE63" s="315"/>
      <c r="HF63" s="315"/>
      <c r="HG63" s="315"/>
      <c r="HH63" s="315"/>
      <c r="HI63" s="315"/>
      <c r="HJ63" s="315"/>
      <c r="HK63" s="315"/>
      <c r="HL63" s="315"/>
      <c r="HM63" s="315"/>
      <c r="HN63" s="315"/>
      <c r="HO63" s="315"/>
      <c r="HP63" s="315"/>
      <c r="HQ63" s="315"/>
      <c r="HR63" s="315"/>
      <c r="HS63" s="315"/>
      <c r="HT63" s="315"/>
      <c r="HU63" s="315"/>
      <c r="HV63" s="315"/>
      <c r="HW63" s="315"/>
      <c r="HX63" s="315"/>
      <c r="HY63" s="315"/>
      <c r="HZ63" s="315"/>
      <c r="IA63" s="315"/>
      <c r="IB63" s="315"/>
      <c r="IC63" s="315"/>
      <c r="ID63" s="315"/>
      <c r="IE63" s="315"/>
      <c r="IF63" s="315"/>
      <c r="IG63" s="315"/>
      <c r="IH63" s="315"/>
      <c r="II63" s="315"/>
      <c r="IJ63" s="315"/>
    </row>
    <row r="64" spans="1:244" s="260" customFormat="1" ht="12" customHeight="1">
      <c r="A64" s="271" t="s">
        <v>572</v>
      </c>
      <c r="B64" s="284">
        <v>10309093</v>
      </c>
      <c r="C64" s="272" t="s">
        <v>571</v>
      </c>
      <c r="D64" s="328" t="s">
        <v>1978</v>
      </c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5"/>
      <c r="CG64" s="315"/>
      <c r="CH64" s="315"/>
      <c r="CI64" s="315"/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315"/>
      <c r="CV64" s="315"/>
      <c r="CW64" s="315"/>
      <c r="CX64" s="315"/>
      <c r="CY64" s="315"/>
      <c r="CZ64" s="315"/>
      <c r="DA64" s="315"/>
      <c r="DB64" s="315"/>
      <c r="DC64" s="315"/>
      <c r="DD64" s="315"/>
      <c r="DE64" s="315"/>
      <c r="DF64" s="315"/>
      <c r="DG64" s="315"/>
      <c r="DH64" s="315"/>
      <c r="DI64" s="315"/>
      <c r="DJ64" s="315"/>
      <c r="DK64" s="315"/>
      <c r="DL64" s="315"/>
      <c r="DM64" s="315"/>
      <c r="DN64" s="315"/>
      <c r="DO64" s="315"/>
      <c r="DP64" s="315"/>
      <c r="DQ64" s="315"/>
      <c r="DR64" s="315"/>
      <c r="DS64" s="315"/>
      <c r="DT64" s="315"/>
      <c r="DU64" s="315"/>
      <c r="DV64" s="315"/>
      <c r="DW64" s="315"/>
      <c r="DX64" s="315"/>
      <c r="DY64" s="315"/>
      <c r="DZ64" s="315"/>
      <c r="EA64" s="315"/>
      <c r="EB64" s="315"/>
      <c r="EC64" s="315"/>
      <c r="ED64" s="315"/>
      <c r="EE64" s="315"/>
      <c r="EF64" s="315"/>
      <c r="EG64" s="315"/>
      <c r="EH64" s="315"/>
      <c r="EI64" s="315"/>
      <c r="EJ64" s="315"/>
      <c r="EK64" s="315"/>
      <c r="EL64" s="315"/>
      <c r="EM64" s="315"/>
      <c r="EN64" s="315"/>
      <c r="EO64" s="315"/>
      <c r="EP64" s="315"/>
      <c r="EQ64" s="315"/>
      <c r="ER64" s="315"/>
      <c r="ES64" s="315"/>
      <c r="ET64" s="315"/>
      <c r="EU64" s="315"/>
      <c r="EV64" s="315"/>
      <c r="EW64" s="315"/>
      <c r="EX64" s="315"/>
      <c r="EY64" s="315"/>
      <c r="EZ64" s="315"/>
      <c r="FA64" s="315"/>
      <c r="FB64" s="315"/>
      <c r="FC64" s="315"/>
      <c r="FD64" s="315"/>
      <c r="FE64" s="315"/>
      <c r="FF64" s="315"/>
      <c r="FG64" s="315"/>
      <c r="FH64" s="315"/>
      <c r="FI64" s="315"/>
      <c r="FJ64" s="315"/>
      <c r="FK64" s="315"/>
      <c r="FL64" s="315"/>
      <c r="FM64" s="315"/>
      <c r="FN64" s="315"/>
      <c r="FO64" s="315"/>
      <c r="FP64" s="315"/>
      <c r="FQ64" s="315"/>
      <c r="FR64" s="315"/>
      <c r="FS64" s="315"/>
      <c r="FT64" s="315"/>
      <c r="FU64" s="315"/>
      <c r="FV64" s="315"/>
      <c r="FW64" s="315"/>
      <c r="FX64" s="315"/>
      <c r="FY64" s="315"/>
      <c r="FZ64" s="315"/>
      <c r="GA64" s="315"/>
      <c r="GB64" s="315"/>
      <c r="GC64" s="315"/>
      <c r="GD64" s="315"/>
      <c r="GE64" s="315"/>
      <c r="GF64" s="315"/>
      <c r="GG64" s="315"/>
      <c r="GH64" s="315"/>
      <c r="GI64" s="315"/>
      <c r="GJ64" s="315"/>
      <c r="GK64" s="315"/>
      <c r="GL64" s="315"/>
      <c r="GM64" s="315"/>
      <c r="GN64" s="315"/>
      <c r="GO64" s="315"/>
      <c r="GP64" s="315"/>
      <c r="GQ64" s="315"/>
      <c r="GR64" s="315"/>
      <c r="GS64" s="315"/>
      <c r="GT64" s="315"/>
      <c r="GU64" s="315"/>
      <c r="GV64" s="315"/>
      <c r="GW64" s="315"/>
      <c r="GX64" s="315"/>
      <c r="GY64" s="315"/>
      <c r="GZ64" s="315"/>
      <c r="HA64" s="315"/>
      <c r="HB64" s="315"/>
      <c r="HC64" s="315"/>
      <c r="HD64" s="315"/>
      <c r="HE64" s="315"/>
      <c r="HF64" s="315"/>
      <c r="HG64" s="315"/>
      <c r="HH64" s="315"/>
      <c r="HI64" s="315"/>
      <c r="HJ64" s="315"/>
      <c r="HK64" s="315"/>
      <c r="HL64" s="315"/>
      <c r="HM64" s="315"/>
      <c r="HN64" s="315"/>
      <c r="HO64" s="315"/>
      <c r="HP64" s="315"/>
      <c r="HQ64" s="315"/>
      <c r="HR64" s="315"/>
      <c r="HS64" s="315"/>
      <c r="HT64" s="315"/>
      <c r="HU64" s="315"/>
      <c r="HV64" s="315"/>
      <c r="HW64" s="315"/>
      <c r="HX64" s="315"/>
      <c r="HY64" s="315"/>
      <c r="HZ64" s="315"/>
      <c r="IA64" s="315"/>
      <c r="IB64" s="315"/>
      <c r="IC64" s="315"/>
      <c r="ID64" s="315"/>
      <c r="IE64" s="315"/>
      <c r="IF64" s="315"/>
      <c r="IG64" s="315"/>
      <c r="IH64" s="315"/>
      <c r="II64" s="315"/>
      <c r="IJ64" s="315"/>
    </row>
    <row r="65" spans="1:244" s="260" customFormat="1" ht="12" customHeight="1">
      <c r="A65" s="271" t="s">
        <v>570</v>
      </c>
      <c r="B65" s="284">
        <v>10308981</v>
      </c>
      <c r="C65" s="272" t="s">
        <v>569</v>
      </c>
      <c r="D65" s="328" t="s">
        <v>1978</v>
      </c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  <c r="CR65" s="315"/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315"/>
      <c r="DG65" s="315"/>
      <c r="DH65" s="315"/>
      <c r="DI65" s="315"/>
      <c r="DJ65" s="315"/>
      <c r="DK65" s="315"/>
      <c r="DL65" s="315"/>
      <c r="DM65" s="315"/>
      <c r="DN65" s="315"/>
      <c r="DO65" s="315"/>
      <c r="DP65" s="315"/>
      <c r="DQ65" s="315"/>
      <c r="DR65" s="315"/>
      <c r="DS65" s="315"/>
      <c r="DT65" s="315"/>
      <c r="DU65" s="315"/>
      <c r="DV65" s="315"/>
      <c r="DW65" s="315"/>
      <c r="DX65" s="315"/>
      <c r="DY65" s="315"/>
      <c r="DZ65" s="315"/>
      <c r="EA65" s="315"/>
      <c r="EB65" s="315"/>
      <c r="EC65" s="315"/>
      <c r="ED65" s="315"/>
      <c r="EE65" s="315"/>
      <c r="EF65" s="315"/>
      <c r="EG65" s="315"/>
      <c r="EH65" s="315"/>
      <c r="EI65" s="315"/>
      <c r="EJ65" s="315"/>
      <c r="EK65" s="315"/>
      <c r="EL65" s="315"/>
      <c r="EM65" s="315"/>
      <c r="EN65" s="315"/>
      <c r="EO65" s="315"/>
      <c r="EP65" s="315"/>
      <c r="EQ65" s="315"/>
      <c r="ER65" s="315"/>
      <c r="ES65" s="315"/>
      <c r="ET65" s="315"/>
      <c r="EU65" s="315"/>
      <c r="EV65" s="315"/>
      <c r="EW65" s="315"/>
      <c r="EX65" s="315"/>
      <c r="EY65" s="315"/>
      <c r="EZ65" s="315"/>
      <c r="FA65" s="315"/>
      <c r="FB65" s="315"/>
      <c r="FC65" s="315"/>
      <c r="FD65" s="315"/>
      <c r="FE65" s="315"/>
      <c r="FF65" s="315"/>
      <c r="FG65" s="315"/>
      <c r="FH65" s="315"/>
      <c r="FI65" s="315"/>
      <c r="FJ65" s="315"/>
      <c r="FK65" s="315"/>
      <c r="FL65" s="315"/>
      <c r="FM65" s="315"/>
      <c r="FN65" s="315"/>
      <c r="FO65" s="315"/>
      <c r="FP65" s="315"/>
      <c r="FQ65" s="315"/>
      <c r="FR65" s="315"/>
      <c r="FS65" s="315"/>
      <c r="FT65" s="315"/>
      <c r="FU65" s="315"/>
      <c r="FV65" s="315"/>
      <c r="FW65" s="315"/>
      <c r="FX65" s="315"/>
      <c r="FY65" s="315"/>
      <c r="FZ65" s="315"/>
      <c r="GA65" s="315"/>
      <c r="GB65" s="315"/>
      <c r="GC65" s="315"/>
      <c r="GD65" s="315"/>
      <c r="GE65" s="315"/>
      <c r="GF65" s="315"/>
      <c r="GG65" s="315"/>
      <c r="GH65" s="315"/>
      <c r="GI65" s="315"/>
      <c r="GJ65" s="315"/>
      <c r="GK65" s="315"/>
      <c r="GL65" s="315"/>
      <c r="GM65" s="315"/>
      <c r="GN65" s="315"/>
      <c r="GO65" s="315"/>
      <c r="GP65" s="315"/>
      <c r="GQ65" s="315"/>
      <c r="GR65" s="315"/>
      <c r="GS65" s="315"/>
      <c r="GT65" s="315"/>
      <c r="GU65" s="315"/>
      <c r="GV65" s="315"/>
      <c r="GW65" s="315"/>
      <c r="GX65" s="315"/>
      <c r="GY65" s="315"/>
      <c r="GZ65" s="315"/>
      <c r="HA65" s="315"/>
      <c r="HB65" s="315"/>
      <c r="HC65" s="315"/>
      <c r="HD65" s="315"/>
      <c r="HE65" s="315"/>
      <c r="HF65" s="315"/>
      <c r="HG65" s="315"/>
      <c r="HH65" s="315"/>
      <c r="HI65" s="315"/>
      <c r="HJ65" s="315"/>
      <c r="HK65" s="315"/>
      <c r="HL65" s="315"/>
      <c r="HM65" s="315"/>
      <c r="HN65" s="315"/>
      <c r="HO65" s="315"/>
      <c r="HP65" s="315"/>
      <c r="HQ65" s="315"/>
      <c r="HR65" s="315"/>
      <c r="HS65" s="315"/>
      <c r="HT65" s="315"/>
      <c r="HU65" s="315"/>
      <c r="HV65" s="315"/>
      <c r="HW65" s="315"/>
      <c r="HX65" s="315"/>
      <c r="HY65" s="315"/>
      <c r="HZ65" s="315"/>
      <c r="IA65" s="315"/>
      <c r="IB65" s="315"/>
      <c r="IC65" s="315"/>
      <c r="ID65" s="315"/>
      <c r="IE65" s="315"/>
      <c r="IF65" s="315"/>
      <c r="IG65" s="315"/>
      <c r="IH65" s="315"/>
      <c r="II65" s="315"/>
      <c r="IJ65" s="315"/>
    </row>
    <row r="66" spans="1:244" s="260" customFormat="1" ht="12" customHeight="1">
      <c r="A66" s="271" t="s">
        <v>568</v>
      </c>
      <c r="B66" s="284">
        <v>10309089</v>
      </c>
      <c r="C66" s="272" t="s">
        <v>567</v>
      </c>
      <c r="D66" s="328" t="s">
        <v>1978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315"/>
      <c r="DG66" s="315"/>
      <c r="DH66" s="315"/>
      <c r="DI66" s="315"/>
      <c r="DJ66" s="315"/>
      <c r="DK66" s="315"/>
      <c r="DL66" s="315"/>
      <c r="DM66" s="315"/>
      <c r="DN66" s="315"/>
      <c r="DO66" s="315"/>
      <c r="DP66" s="315"/>
      <c r="DQ66" s="315"/>
      <c r="DR66" s="315"/>
      <c r="DS66" s="315"/>
      <c r="DT66" s="315"/>
      <c r="DU66" s="315"/>
      <c r="DV66" s="315"/>
      <c r="DW66" s="315"/>
      <c r="DX66" s="315"/>
      <c r="DY66" s="315"/>
      <c r="DZ66" s="315"/>
      <c r="EA66" s="315"/>
      <c r="EB66" s="315"/>
      <c r="EC66" s="315"/>
      <c r="ED66" s="315"/>
      <c r="EE66" s="315"/>
      <c r="EF66" s="315"/>
      <c r="EG66" s="315"/>
      <c r="EH66" s="315"/>
      <c r="EI66" s="315"/>
      <c r="EJ66" s="315"/>
      <c r="EK66" s="315"/>
      <c r="EL66" s="315"/>
      <c r="EM66" s="315"/>
      <c r="EN66" s="315"/>
      <c r="EO66" s="315"/>
      <c r="EP66" s="315"/>
      <c r="EQ66" s="315"/>
      <c r="ER66" s="315"/>
      <c r="ES66" s="315"/>
      <c r="ET66" s="315"/>
      <c r="EU66" s="315"/>
      <c r="EV66" s="315"/>
      <c r="EW66" s="315"/>
      <c r="EX66" s="315"/>
      <c r="EY66" s="315"/>
      <c r="EZ66" s="315"/>
      <c r="FA66" s="315"/>
      <c r="FB66" s="315"/>
      <c r="FC66" s="315"/>
      <c r="FD66" s="315"/>
      <c r="FE66" s="315"/>
      <c r="FF66" s="315"/>
      <c r="FG66" s="315"/>
      <c r="FH66" s="315"/>
      <c r="FI66" s="315"/>
      <c r="FJ66" s="315"/>
      <c r="FK66" s="315"/>
      <c r="FL66" s="315"/>
      <c r="FM66" s="315"/>
      <c r="FN66" s="315"/>
      <c r="FO66" s="315"/>
      <c r="FP66" s="315"/>
      <c r="FQ66" s="315"/>
      <c r="FR66" s="315"/>
      <c r="FS66" s="315"/>
      <c r="FT66" s="315"/>
      <c r="FU66" s="315"/>
      <c r="FV66" s="315"/>
      <c r="FW66" s="315"/>
      <c r="FX66" s="315"/>
      <c r="FY66" s="315"/>
      <c r="FZ66" s="315"/>
      <c r="GA66" s="315"/>
      <c r="GB66" s="315"/>
      <c r="GC66" s="315"/>
      <c r="GD66" s="315"/>
      <c r="GE66" s="315"/>
      <c r="GF66" s="315"/>
      <c r="GG66" s="315"/>
      <c r="GH66" s="315"/>
      <c r="GI66" s="315"/>
      <c r="GJ66" s="315"/>
      <c r="GK66" s="315"/>
      <c r="GL66" s="315"/>
      <c r="GM66" s="315"/>
      <c r="GN66" s="315"/>
      <c r="GO66" s="315"/>
      <c r="GP66" s="315"/>
      <c r="GQ66" s="315"/>
      <c r="GR66" s="315"/>
      <c r="GS66" s="315"/>
      <c r="GT66" s="315"/>
      <c r="GU66" s="315"/>
      <c r="GV66" s="315"/>
      <c r="GW66" s="315"/>
      <c r="GX66" s="315"/>
      <c r="GY66" s="315"/>
      <c r="GZ66" s="315"/>
      <c r="HA66" s="315"/>
      <c r="HB66" s="315"/>
      <c r="HC66" s="315"/>
      <c r="HD66" s="315"/>
      <c r="HE66" s="315"/>
      <c r="HF66" s="315"/>
      <c r="HG66" s="315"/>
      <c r="HH66" s="315"/>
      <c r="HI66" s="315"/>
      <c r="HJ66" s="315"/>
      <c r="HK66" s="315"/>
      <c r="HL66" s="315"/>
      <c r="HM66" s="315"/>
      <c r="HN66" s="315"/>
      <c r="HO66" s="315"/>
      <c r="HP66" s="315"/>
      <c r="HQ66" s="315"/>
      <c r="HR66" s="315"/>
      <c r="HS66" s="315"/>
      <c r="HT66" s="315"/>
      <c r="HU66" s="315"/>
      <c r="HV66" s="315"/>
      <c r="HW66" s="315"/>
      <c r="HX66" s="315"/>
      <c r="HY66" s="315"/>
      <c r="HZ66" s="315"/>
      <c r="IA66" s="315"/>
      <c r="IB66" s="315"/>
      <c r="IC66" s="315"/>
      <c r="ID66" s="315"/>
      <c r="IE66" s="315"/>
      <c r="IF66" s="315"/>
      <c r="IG66" s="315"/>
      <c r="IH66" s="315"/>
      <c r="II66" s="315"/>
      <c r="IJ66" s="315"/>
    </row>
    <row r="67" spans="1:244" s="260" customFormat="1" ht="12" customHeight="1">
      <c r="A67" s="293"/>
      <c r="B67" s="289"/>
      <c r="C67" s="263"/>
      <c r="D67" s="290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/>
      <c r="BM67" s="315"/>
      <c r="BN67" s="315"/>
      <c r="BO67" s="315"/>
      <c r="BP67" s="315"/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5"/>
      <c r="CG67" s="315"/>
      <c r="CH67" s="315"/>
      <c r="CI67" s="315"/>
      <c r="CJ67" s="315"/>
      <c r="CK67" s="315"/>
      <c r="CL67" s="315"/>
      <c r="CM67" s="315"/>
      <c r="CN67" s="315"/>
      <c r="CO67" s="315"/>
      <c r="CP67" s="315"/>
      <c r="CQ67" s="315"/>
      <c r="CR67" s="315"/>
      <c r="CS67" s="315"/>
      <c r="CT67" s="315"/>
      <c r="CU67" s="315"/>
      <c r="CV67" s="315"/>
      <c r="CW67" s="315"/>
      <c r="CX67" s="315"/>
      <c r="CY67" s="315"/>
      <c r="CZ67" s="315"/>
      <c r="DA67" s="315"/>
      <c r="DB67" s="315"/>
      <c r="DC67" s="315"/>
      <c r="DD67" s="315"/>
      <c r="DE67" s="315"/>
      <c r="DF67" s="315"/>
      <c r="DG67" s="315"/>
      <c r="DH67" s="315"/>
      <c r="DI67" s="315"/>
      <c r="DJ67" s="315"/>
      <c r="DK67" s="315"/>
      <c r="DL67" s="315"/>
      <c r="DM67" s="315"/>
      <c r="DN67" s="315"/>
      <c r="DO67" s="315"/>
      <c r="DP67" s="315"/>
      <c r="DQ67" s="315"/>
      <c r="DR67" s="315"/>
      <c r="DS67" s="315"/>
      <c r="DT67" s="315"/>
      <c r="DU67" s="315"/>
      <c r="DV67" s="315"/>
      <c r="DW67" s="315"/>
      <c r="DX67" s="315"/>
      <c r="DY67" s="315"/>
      <c r="DZ67" s="315"/>
      <c r="EA67" s="315"/>
      <c r="EB67" s="315"/>
      <c r="EC67" s="315"/>
      <c r="ED67" s="315"/>
      <c r="EE67" s="315"/>
      <c r="EF67" s="315"/>
      <c r="EG67" s="315"/>
      <c r="EH67" s="315"/>
      <c r="EI67" s="315"/>
      <c r="EJ67" s="315"/>
      <c r="EK67" s="315"/>
      <c r="EL67" s="315"/>
      <c r="EM67" s="315"/>
      <c r="EN67" s="315"/>
      <c r="EO67" s="315"/>
      <c r="EP67" s="315"/>
      <c r="EQ67" s="315"/>
      <c r="ER67" s="315"/>
      <c r="ES67" s="315"/>
      <c r="ET67" s="315"/>
      <c r="EU67" s="315"/>
      <c r="EV67" s="315"/>
      <c r="EW67" s="315"/>
      <c r="EX67" s="315"/>
      <c r="EY67" s="315"/>
      <c r="EZ67" s="315"/>
      <c r="FA67" s="315"/>
      <c r="FB67" s="315"/>
      <c r="FC67" s="315"/>
      <c r="FD67" s="315"/>
      <c r="FE67" s="315"/>
      <c r="FF67" s="315"/>
      <c r="FG67" s="315"/>
      <c r="FH67" s="315"/>
      <c r="FI67" s="315"/>
      <c r="FJ67" s="315"/>
      <c r="FK67" s="315"/>
      <c r="FL67" s="315"/>
      <c r="FM67" s="315"/>
      <c r="FN67" s="315"/>
      <c r="FO67" s="315"/>
      <c r="FP67" s="315"/>
      <c r="FQ67" s="315"/>
      <c r="FR67" s="315"/>
      <c r="FS67" s="315"/>
      <c r="FT67" s="315"/>
      <c r="FU67" s="315"/>
      <c r="FV67" s="315"/>
      <c r="FW67" s="315"/>
      <c r="FX67" s="315"/>
      <c r="FY67" s="315"/>
      <c r="FZ67" s="315"/>
      <c r="GA67" s="315"/>
      <c r="GB67" s="315"/>
      <c r="GC67" s="315"/>
      <c r="GD67" s="315"/>
      <c r="GE67" s="315"/>
      <c r="GF67" s="315"/>
      <c r="GG67" s="315"/>
      <c r="GH67" s="315"/>
      <c r="GI67" s="315"/>
      <c r="GJ67" s="315"/>
      <c r="GK67" s="315"/>
      <c r="GL67" s="315"/>
      <c r="GM67" s="315"/>
      <c r="GN67" s="315"/>
      <c r="GO67" s="315"/>
      <c r="GP67" s="315"/>
      <c r="GQ67" s="315"/>
      <c r="GR67" s="315"/>
      <c r="GS67" s="315"/>
      <c r="GT67" s="315"/>
      <c r="GU67" s="315"/>
      <c r="GV67" s="315"/>
      <c r="GW67" s="315"/>
      <c r="GX67" s="315"/>
      <c r="GY67" s="315"/>
      <c r="GZ67" s="315"/>
      <c r="HA67" s="315"/>
      <c r="HB67" s="315"/>
      <c r="HC67" s="315"/>
      <c r="HD67" s="315"/>
      <c r="HE67" s="315"/>
      <c r="HF67" s="315"/>
      <c r="HG67" s="315"/>
      <c r="HH67" s="315"/>
      <c r="HI67" s="315"/>
      <c r="HJ67" s="315"/>
      <c r="HK67" s="315"/>
      <c r="HL67" s="315"/>
      <c r="HM67" s="315"/>
      <c r="HN67" s="315"/>
      <c r="HO67" s="315"/>
      <c r="HP67" s="315"/>
      <c r="HQ67" s="315"/>
      <c r="HR67" s="315"/>
      <c r="HS67" s="315"/>
      <c r="HT67" s="315"/>
      <c r="HU67" s="315"/>
      <c r="HV67" s="315"/>
      <c r="HW67" s="315"/>
      <c r="HX67" s="315"/>
      <c r="HY67" s="315"/>
      <c r="HZ67" s="315"/>
      <c r="IA67" s="315"/>
      <c r="IB67" s="315"/>
      <c r="IC67" s="315"/>
      <c r="ID67" s="315"/>
      <c r="IE67" s="315"/>
      <c r="IF67" s="315"/>
      <c r="IG67" s="315"/>
      <c r="IH67" s="315"/>
      <c r="II67" s="315"/>
      <c r="IJ67" s="315"/>
    </row>
    <row r="68" spans="1:244" s="258" customFormat="1" ht="12" customHeight="1">
      <c r="A68" s="341"/>
      <c r="B68" s="342"/>
      <c r="C68" s="334" t="s">
        <v>566</v>
      </c>
      <c r="D68" s="276"/>
    </row>
    <row r="69" spans="1:244" s="260" customFormat="1" ht="12" customHeight="1">
      <c r="A69" s="271" t="s">
        <v>565</v>
      </c>
      <c r="B69" s="284">
        <v>10333876</v>
      </c>
      <c r="C69" s="272" t="s">
        <v>2288</v>
      </c>
      <c r="D69" s="328" t="s">
        <v>1978</v>
      </c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315"/>
      <c r="BM69" s="315"/>
      <c r="BN69" s="315"/>
      <c r="BO69" s="315"/>
      <c r="BP69" s="315"/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5"/>
      <c r="CG69" s="315"/>
      <c r="CH69" s="315"/>
      <c r="CI69" s="315"/>
      <c r="CJ69" s="315"/>
      <c r="CK69" s="315"/>
      <c r="CL69" s="315"/>
      <c r="CM69" s="315"/>
      <c r="CN69" s="315"/>
      <c r="CO69" s="315"/>
      <c r="CP69" s="315"/>
      <c r="CQ69" s="315"/>
      <c r="CR69" s="315"/>
      <c r="CS69" s="315"/>
      <c r="CT69" s="315"/>
      <c r="CU69" s="315"/>
      <c r="CV69" s="315"/>
      <c r="CW69" s="315"/>
      <c r="CX69" s="315"/>
      <c r="CY69" s="315"/>
      <c r="CZ69" s="315"/>
      <c r="DA69" s="315"/>
      <c r="DB69" s="315"/>
      <c r="DC69" s="315"/>
      <c r="DD69" s="315"/>
      <c r="DE69" s="315"/>
      <c r="DF69" s="315"/>
      <c r="DG69" s="315"/>
      <c r="DH69" s="315"/>
      <c r="DI69" s="315"/>
      <c r="DJ69" s="315"/>
      <c r="DK69" s="315"/>
      <c r="DL69" s="315"/>
      <c r="DM69" s="315"/>
      <c r="DN69" s="315"/>
      <c r="DO69" s="315"/>
      <c r="DP69" s="315"/>
      <c r="DQ69" s="315"/>
      <c r="DR69" s="315"/>
      <c r="DS69" s="315"/>
      <c r="DT69" s="315"/>
      <c r="DU69" s="315"/>
      <c r="DV69" s="315"/>
      <c r="DW69" s="315"/>
      <c r="DX69" s="315"/>
      <c r="DY69" s="315"/>
      <c r="DZ69" s="315"/>
      <c r="EA69" s="315"/>
      <c r="EB69" s="315"/>
      <c r="EC69" s="315"/>
      <c r="ED69" s="315"/>
      <c r="EE69" s="315"/>
      <c r="EF69" s="315"/>
      <c r="EG69" s="315"/>
      <c r="EH69" s="315"/>
      <c r="EI69" s="315"/>
      <c r="EJ69" s="315"/>
      <c r="EK69" s="315"/>
      <c r="EL69" s="315"/>
      <c r="EM69" s="315"/>
      <c r="EN69" s="315"/>
      <c r="EO69" s="315"/>
      <c r="EP69" s="315"/>
      <c r="EQ69" s="315"/>
      <c r="ER69" s="315"/>
      <c r="ES69" s="315"/>
      <c r="ET69" s="315"/>
      <c r="EU69" s="315"/>
      <c r="EV69" s="315"/>
      <c r="EW69" s="315"/>
      <c r="EX69" s="315"/>
      <c r="EY69" s="315"/>
      <c r="EZ69" s="315"/>
      <c r="FA69" s="315"/>
      <c r="FB69" s="315"/>
      <c r="FC69" s="315"/>
      <c r="FD69" s="315"/>
      <c r="FE69" s="315"/>
      <c r="FF69" s="315"/>
      <c r="FG69" s="315"/>
      <c r="FH69" s="315"/>
      <c r="FI69" s="315"/>
      <c r="FJ69" s="315"/>
      <c r="FK69" s="315"/>
      <c r="FL69" s="315"/>
      <c r="FM69" s="315"/>
      <c r="FN69" s="315"/>
      <c r="FO69" s="315"/>
      <c r="FP69" s="315"/>
      <c r="FQ69" s="315"/>
      <c r="FR69" s="315"/>
      <c r="FS69" s="315"/>
      <c r="FT69" s="315"/>
      <c r="FU69" s="315"/>
      <c r="FV69" s="315"/>
      <c r="FW69" s="315"/>
      <c r="FX69" s="315"/>
      <c r="FY69" s="315"/>
      <c r="FZ69" s="315"/>
      <c r="GA69" s="315"/>
      <c r="GB69" s="315"/>
      <c r="GC69" s="315"/>
      <c r="GD69" s="315"/>
      <c r="GE69" s="315"/>
      <c r="GF69" s="315"/>
      <c r="GG69" s="315"/>
      <c r="GH69" s="315"/>
      <c r="GI69" s="315"/>
      <c r="GJ69" s="315"/>
      <c r="GK69" s="315"/>
      <c r="GL69" s="315"/>
      <c r="GM69" s="315"/>
      <c r="GN69" s="315"/>
      <c r="GO69" s="315"/>
      <c r="GP69" s="315"/>
      <c r="GQ69" s="315"/>
      <c r="GR69" s="315"/>
      <c r="GS69" s="315"/>
      <c r="GT69" s="315"/>
      <c r="GU69" s="315"/>
      <c r="GV69" s="315"/>
      <c r="GW69" s="315"/>
      <c r="GX69" s="315"/>
      <c r="GY69" s="315"/>
      <c r="GZ69" s="315"/>
      <c r="HA69" s="315"/>
      <c r="HB69" s="315"/>
      <c r="HC69" s="315"/>
      <c r="HD69" s="315"/>
      <c r="HE69" s="315"/>
      <c r="HF69" s="315"/>
      <c r="HG69" s="315"/>
      <c r="HH69" s="315"/>
      <c r="HI69" s="315"/>
      <c r="HJ69" s="315"/>
      <c r="HK69" s="315"/>
      <c r="HL69" s="315"/>
      <c r="HM69" s="315"/>
      <c r="HN69" s="315"/>
      <c r="HO69" s="315"/>
      <c r="HP69" s="315"/>
      <c r="HQ69" s="315"/>
      <c r="HR69" s="315"/>
      <c r="HS69" s="315"/>
      <c r="HT69" s="315"/>
      <c r="HU69" s="315"/>
      <c r="HV69" s="315"/>
      <c r="HW69" s="315"/>
      <c r="HX69" s="315"/>
      <c r="HY69" s="315"/>
      <c r="HZ69" s="315"/>
      <c r="IA69" s="315"/>
      <c r="IB69" s="315"/>
      <c r="IC69" s="315"/>
      <c r="ID69" s="315"/>
      <c r="IE69" s="315"/>
      <c r="IF69" s="315"/>
      <c r="IG69" s="315"/>
      <c r="IH69" s="315"/>
      <c r="II69" s="315"/>
      <c r="IJ69" s="315"/>
    </row>
    <row r="70" spans="1:244" s="260" customFormat="1" ht="12" customHeight="1">
      <c r="A70" s="293"/>
      <c r="B70" s="289"/>
      <c r="C70" s="263"/>
      <c r="D70" s="290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/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5"/>
      <c r="CG70" s="315"/>
      <c r="CH70" s="315"/>
      <c r="CI70" s="315"/>
      <c r="CJ70" s="315"/>
      <c r="CK70" s="315"/>
      <c r="CL70" s="315"/>
      <c r="CM70" s="315"/>
      <c r="CN70" s="315"/>
      <c r="CO70" s="315"/>
      <c r="CP70" s="315"/>
      <c r="CQ70" s="315"/>
      <c r="CR70" s="315"/>
      <c r="CS70" s="315"/>
      <c r="CT70" s="315"/>
      <c r="CU70" s="315"/>
      <c r="CV70" s="315"/>
      <c r="CW70" s="315"/>
      <c r="CX70" s="315"/>
      <c r="CY70" s="315"/>
      <c r="CZ70" s="315"/>
      <c r="DA70" s="315"/>
      <c r="DB70" s="315"/>
      <c r="DC70" s="315"/>
      <c r="DD70" s="315"/>
      <c r="DE70" s="315"/>
      <c r="DF70" s="315"/>
      <c r="DG70" s="315"/>
      <c r="DH70" s="315"/>
      <c r="DI70" s="315"/>
      <c r="DJ70" s="315"/>
      <c r="DK70" s="315"/>
      <c r="DL70" s="315"/>
      <c r="DM70" s="315"/>
      <c r="DN70" s="315"/>
      <c r="DO70" s="315"/>
      <c r="DP70" s="315"/>
      <c r="DQ70" s="315"/>
      <c r="DR70" s="315"/>
      <c r="DS70" s="315"/>
      <c r="DT70" s="315"/>
      <c r="DU70" s="315"/>
      <c r="DV70" s="315"/>
      <c r="DW70" s="315"/>
      <c r="DX70" s="315"/>
      <c r="DY70" s="315"/>
      <c r="DZ70" s="315"/>
      <c r="EA70" s="315"/>
      <c r="EB70" s="315"/>
      <c r="EC70" s="315"/>
      <c r="ED70" s="315"/>
      <c r="EE70" s="315"/>
      <c r="EF70" s="315"/>
      <c r="EG70" s="315"/>
      <c r="EH70" s="315"/>
      <c r="EI70" s="315"/>
      <c r="EJ70" s="315"/>
      <c r="EK70" s="315"/>
      <c r="EL70" s="315"/>
      <c r="EM70" s="315"/>
      <c r="EN70" s="315"/>
      <c r="EO70" s="315"/>
      <c r="EP70" s="315"/>
      <c r="EQ70" s="315"/>
      <c r="ER70" s="315"/>
      <c r="ES70" s="315"/>
      <c r="ET70" s="315"/>
      <c r="EU70" s="315"/>
      <c r="EV70" s="315"/>
      <c r="EW70" s="315"/>
      <c r="EX70" s="315"/>
      <c r="EY70" s="315"/>
      <c r="EZ70" s="315"/>
      <c r="FA70" s="315"/>
      <c r="FB70" s="315"/>
      <c r="FC70" s="315"/>
      <c r="FD70" s="315"/>
      <c r="FE70" s="315"/>
      <c r="FF70" s="315"/>
      <c r="FG70" s="315"/>
      <c r="FH70" s="315"/>
      <c r="FI70" s="315"/>
      <c r="FJ70" s="315"/>
      <c r="FK70" s="315"/>
      <c r="FL70" s="315"/>
      <c r="FM70" s="315"/>
      <c r="FN70" s="315"/>
      <c r="FO70" s="315"/>
      <c r="FP70" s="315"/>
      <c r="FQ70" s="315"/>
      <c r="FR70" s="315"/>
      <c r="FS70" s="315"/>
      <c r="FT70" s="315"/>
      <c r="FU70" s="315"/>
      <c r="FV70" s="315"/>
      <c r="FW70" s="315"/>
      <c r="FX70" s="315"/>
      <c r="FY70" s="315"/>
      <c r="FZ70" s="315"/>
      <c r="GA70" s="315"/>
      <c r="GB70" s="315"/>
      <c r="GC70" s="315"/>
      <c r="GD70" s="315"/>
      <c r="GE70" s="315"/>
      <c r="GF70" s="315"/>
      <c r="GG70" s="315"/>
      <c r="GH70" s="315"/>
      <c r="GI70" s="315"/>
      <c r="GJ70" s="315"/>
      <c r="GK70" s="315"/>
      <c r="GL70" s="315"/>
      <c r="GM70" s="315"/>
      <c r="GN70" s="315"/>
      <c r="GO70" s="315"/>
      <c r="GP70" s="315"/>
      <c r="GQ70" s="315"/>
      <c r="GR70" s="315"/>
      <c r="GS70" s="315"/>
      <c r="GT70" s="315"/>
      <c r="GU70" s="315"/>
      <c r="GV70" s="315"/>
      <c r="GW70" s="315"/>
      <c r="GX70" s="315"/>
      <c r="GY70" s="315"/>
      <c r="GZ70" s="315"/>
      <c r="HA70" s="315"/>
      <c r="HB70" s="315"/>
      <c r="HC70" s="315"/>
      <c r="HD70" s="315"/>
      <c r="HE70" s="315"/>
      <c r="HF70" s="315"/>
      <c r="HG70" s="315"/>
      <c r="HH70" s="315"/>
      <c r="HI70" s="315"/>
      <c r="HJ70" s="315"/>
      <c r="HK70" s="315"/>
      <c r="HL70" s="315"/>
      <c r="HM70" s="315"/>
      <c r="HN70" s="315"/>
      <c r="HO70" s="315"/>
      <c r="HP70" s="315"/>
      <c r="HQ70" s="315"/>
      <c r="HR70" s="315"/>
      <c r="HS70" s="315"/>
      <c r="HT70" s="315"/>
      <c r="HU70" s="315"/>
      <c r="HV70" s="315"/>
      <c r="HW70" s="315"/>
      <c r="HX70" s="315"/>
      <c r="HY70" s="315"/>
      <c r="HZ70" s="315"/>
      <c r="IA70" s="315"/>
      <c r="IB70" s="315"/>
      <c r="IC70" s="315"/>
      <c r="ID70" s="315"/>
      <c r="IE70" s="315"/>
      <c r="IF70" s="315"/>
      <c r="IG70" s="315"/>
      <c r="IH70" s="315"/>
      <c r="II70" s="315"/>
      <c r="IJ70" s="315"/>
    </row>
    <row r="71" spans="1:244" s="260" customFormat="1" ht="12" customHeight="1">
      <c r="A71" s="341"/>
      <c r="B71" s="342"/>
      <c r="C71" s="334" t="s">
        <v>2287</v>
      </c>
      <c r="D71" s="276"/>
    </row>
    <row r="72" spans="1:244" s="260" customFormat="1" ht="12" customHeight="1">
      <c r="A72" s="271">
        <v>8062476246</v>
      </c>
      <c r="B72" s="284">
        <v>10324408</v>
      </c>
      <c r="C72" s="272" t="s">
        <v>564</v>
      </c>
      <c r="D72" s="328" t="s">
        <v>1978</v>
      </c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  <c r="CK72" s="315"/>
      <c r="CL72" s="315"/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  <c r="CZ72" s="315"/>
      <c r="DA72" s="315"/>
      <c r="DB72" s="315"/>
      <c r="DC72" s="315"/>
      <c r="DD72" s="315"/>
      <c r="DE72" s="315"/>
      <c r="DF72" s="315"/>
      <c r="DG72" s="315"/>
      <c r="DH72" s="315"/>
      <c r="DI72" s="315"/>
      <c r="DJ72" s="315"/>
      <c r="DK72" s="315"/>
      <c r="DL72" s="315"/>
      <c r="DM72" s="315"/>
      <c r="DN72" s="315"/>
      <c r="DO72" s="315"/>
      <c r="DP72" s="315"/>
      <c r="DQ72" s="315"/>
      <c r="DR72" s="315"/>
      <c r="DS72" s="315"/>
      <c r="DT72" s="315"/>
      <c r="DU72" s="315"/>
      <c r="DV72" s="315"/>
      <c r="DW72" s="315"/>
      <c r="DX72" s="315"/>
      <c r="DY72" s="315"/>
      <c r="DZ72" s="315"/>
      <c r="EA72" s="315"/>
      <c r="EB72" s="315"/>
      <c r="EC72" s="315"/>
      <c r="ED72" s="315"/>
      <c r="EE72" s="315"/>
      <c r="EF72" s="315"/>
      <c r="EG72" s="315"/>
      <c r="EH72" s="315"/>
      <c r="EI72" s="315"/>
      <c r="EJ72" s="315"/>
      <c r="EK72" s="315"/>
      <c r="EL72" s="315"/>
      <c r="EM72" s="315"/>
      <c r="EN72" s="315"/>
      <c r="EO72" s="315"/>
      <c r="EP72" s="315"/>
      <c r="EQ72" s="315"/>
      <c r="ER72" s="315"/>
      <c r="ES72" s="315"/>
      <c r="ET72" s="315"/>
      <c r="EU72" s="315"/>
      <c r="EV72" s="315"/>
      <c r="EW72" s="315"/>
      <c r="EX72" s="315"/>
      <c r="EY72" s="315"/>
      <c r="EZ72" s="315"/>
      <c r="FA72" s="315"/>
      <c r="FB72" s="315"/>
      <c r="FC72" s="315"/>
      <c r="FD72" s="315"/>
      <c r="FE72" s="315"/>
      <c r="FF72" s="315"/>
      <c r="FG72" s="315"/>
      <c r="FH72" s="315"/>
      <c r="FI72" s="315"/>
      <c r="FJ72" s="315"/>
      <c r="FK72" s="315"/>
      <c r="FL72" s="315"/>
      <c r="FM72" s="315"/>
      <c r="FN72" s="315"/>
      <c r="FO72" s="315"/>
      <c r="FP72" s="315"/>
      <c r="FQ72" s="315"/>
      <c r="FR72" s="315"/>
      <c r="FS72" s="315"/>
      <c r="FT72" s="315"/>
      <c r="FU72" s="315"/>
      <c r="FV72" s="315"/>
      <c r="FW72" s="315"/>
      <c r="FX72" s="315"/>
      <c r="FY72" s="315"/>
      <c r="FZ72" s="315"/>
      <c r="GA72" s="315"/>
      <c r="GB72" s="315"/>
      <c r="GC72" s="315"/>
      <c r="GD72" s="315"/>
      <c r="GE72" s="315"/>
      <c r="GF72" s="315"/>
      <c r="GG72" s="315"/>
      <c r="GH72" s="315"/>
      <c r="GI72" s="315"/>
      <c r="GJ72" s="315"/>
      <c r="GK72" s="315"/>
      <c r="GL72" s="315"/>
      <c r="GM72" s="315"/>
      <c r="GN72" s="315"/>
      <c r="GO72" s="315"/>
      <c r="GP72" s="315"/>
      <c r="GQ72" s="315"/>
      <c r="GR72" s="315"/>
      <c r="GS72" s="315"/>
      <c r="GT72" s="315"/>
      <c r="GU72" s="315"/>
      <c r="GV72" s="315"/>
      <c r="GW72" s="315"/>
      <c r="GX72" s="315"/>
      <c r="GY72" s="315"/>
      <c r="GZ72" s="315"/>
      <c r="HA72" s="315"/>
      <c r="HB72" s="315"/>
      <c r="HC72" s="315"/>
      <c r="HD72" s="315"/>
      <c r="HE72" s="315"/>
      <c r="HF72" s="315"/>
      <c r="HG72" s="315"/>
      <c r="HH72" s="315"/>
      <c r="HI72" s="315"/>
      <c r="HJ72" s="315"/>
      <c r="HK72" s="315"/>
      <c r="HL72" s="315"/>
      <c r="HM72" s="315"/>
      <c r="HN72" s="315"/>
      <c r="HO72" s="315"/>
      <c r="HP72" s="315"/>
      <c r="HQ72" s="315"/>
      <c r="HR72" s="315"/>
      <c r="HS72" s="315"/>
      <c r="HT72" s="315"/>
      <c r="HU72" s="315"/>
      <c r="HV72" s="315"/>
      <c r="HW72" s="315"/>
      <c r="HX72" s="315"/>
      <c r="HY72" s="315"/>
      <c r="HZ72" s="315"/>
      <c r="IA72" s="315"/>
      <c r="IB72" s="315"/>
      <c r="IC72" s="315"/>
      <c r="ID72" s="315"/>
      <c r="IE72" s="315"/>
      <c r="IF72" s="315"/>
      <c r="IG72" s="315"/>
      <c r="IH72" s="315"/>
      <c r="II72" s="315"/>
      <c r="IJ72" s="315"/>
    </row>
    <row r="73" spans="1:244" s="260" customFormat="1" ht="12" customHeight="1">
      <c r="A73" s="271">
        <v>8062476247</v>
      </c>
      <c r="B73" s="284">
        <v>10317498</v>
      </c>
      <c r="C73" s="272" t="s">
        <v>563</v>
      </c>
      <c r="D73" s="328" t="s">
        <v>1978</v>
      </c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5"/>
      <c r="CJ73" s="315"/>
      <c r="CK73" s="315"/>
      <c r="CL73" s="315"/>
      <c r="CM73" s="315"/>
      <c r="CN73" s="315"/>
      <c r="CO73" s="315"/>
      <c r="CP73" s="315"/>
      <c r="CQ73" s="315"/>
      <c r="CR73" s="315"/>
      <c r="CS73" s="315"/>
      <c r="CT73" s="315"/>
      <c r="CU73" s="315"/>
      <c r="CV73" s="315"/>
      <c r="CW73" s="315"/>
      <c r="CX73" s="315"/>
      <c r="CY73" s="315"/>
      <c r="CZ73" s="315"/>
      <c r="DA73" s="315"/>
      <c r="DB73" s="315"/>
      <c r="DC73" s="315"/>
      <c r="DD73" s="315"/>
      <c r="DE73" s="315"/>
      <c r="DF73" s="315"/>
      <c r="DG73" s="315"/>
      <c r="DH73" s="315"/>
      <c r="DI73" s="315"/>
      <c r="DJ73" s="315"/>
      <c r="DK73" s="315"/>
      <c r="DL73" s="315"/>
      <c r="DM73" s="315"/>
      <c r="DN73" s="315"/>
      <c r="DO73" s="315"/>
      <c r="DP73" s="315"/>
      <c r="DQ73" s="315"/>
      <c r="DR73" s="315"/>
      <c r="DS73" s="315"/>
      <c r="DT73" s="315"/>
      <c r="DU73" s="315"/>
      <c r="DV73" s="315"/>
      <c r="DW73" s="315"/>
      <c r="DX73" s="315"/>
      <c r="DY73" s="315"/>
      <c r="DZ73" s="315"/>
      <c r="EA73" s="315"/>
      <c r="EB73" s="315"/>
      <c r="EC73" s="315"/>
      <c r="ED73" s="315"/>
      <c r="EE73" s="315"/>
      <c r="EF73" s="315"/>
      <c r="EG73" s="315"/>
      <c r="EH73" s="315"/>
      <c r="EI73" s="315"/>
      <c r="EJ73" s="315"/>
      <c r="EK73" s="315"/>
      <c r="EL73" s="315"/>
      <c r="EM73" s="315"/>
      <c r="EN73" s="315"/>
      <c r="EO73" s="315"/>
      <c r="EP73" s="315"/>
      <c r="EQ73" s="315"/>
      <c r="ER73" s="315"/>
      <c r="ES73" s="315"/>
      <c r="ET73" s="315"/>
      <c r="EU73" s="315"/>
      <c r="EV73" s="315"/>
      <c r="EW73" s="315"/>
      <c r="EX73" s="315"/>
      <c r="EY73" s="315"/>
      <c r="EZ73" s="315"/>
      <c r="FA73" s="315"/>
      <c r="FB73" s="315"/>
      <c r="FC73" s="315"/>
      <c r="FD73" s="315"/>
      <c r="FE73" s="315"/>
      <c r="FF73" s="315"/>
      <c r="FG73" s="315"/>
      <c r="FH73" s="315"/>
      <c r="FI73" s="315"/>
      <c r="FJ73" s="315"/>
      <c r="FK73" s="315"/>
      <c r="FL73" s="315"/>
      <c r="FM73" s="315"/>
      <c r="FN73" s="315"/>
      <c r="FO73" s="315"/>
      <c r="FP73" s="315"/>
      <c r="FQ73" s="315"/>
      <c r="FR73" s="315"/>
      <c r="FS73" s="315"/>
      <c r="FT73" s="315"/>
      <c r="FU73" s="315"/>
      <c r="FV73" s="315"/>
      <c r="FW73" s="315"/>
      <c r="FX73" s="315"/>
      <c r="FY73" s="315"/>
      <c r="FZ73" s="315"/>
      <c r="GA73" s="315"/>
      <c r="GB73" s="315"/>
      <c r="GC73" s="315"/>
      <c r="GD73" s="315"/>
      <c r="GE73" s="315"/>
      <c r="GF73" s="315"/>
      <c r="GG73" s="315"/>
      <c r="GH73" s="315"/>
      <c r="GI73" s="315"/>
      <c r="GJ73" s="315"/>
      <c r="GK73" s="315"/>
      <c r="GL73" s="315"/>
      <c r="GM73" s="315"/>
      <c r="GN73" s="315"/>
      <c r="GO73" s="315"/>
      <c r="GP73" s="315"/>
      <c r="GQ73" s="315"/>
      <c r="GR73" s="315"/>
      <c r="GS73" s="315"/>
      <c r="GT73" s="315"/>
      <c r="GU73" s="315"/>
      <c r="GV73" s="315"/>
      <c r="GW73" s="315"/>
      <c r="GX73" s="315"/>
      <c r="GY73" s="315"/>
      <c r="GZ73" s="315"/>
      <c r="HA73" s="315"/>
      <c r="HB73" s="315"/>
      <c r="HC73" s="315"/>
      <c r="HD73" s="315"/>
      <c r="HE73" s="315"/>
      <c r="HF73" s="315"/>
      <c r="HG73" s="315"/>
      <c r="HH73" s="315"/>
      <c r="HI73" s="315"/>
      <c r="HJ73" s="315"/>
      <c r="HK73" s="315"/>
      <c r="HL73" s="315"/>
      <c r="HM73" s="315"/>
      <c r="HN73" s="315"/>
      <c r="HO73" s="315"/>
      <c r="HP73" s="315"/>
      <c r="HQ73" s="315"/>
      <c r="HR73" s="315"/>
      <c r="HS73" s="315"/>
      <c r="HT73" s="315"/>
      <c r="HU73" s="315"/>
      <c r="HV73" s="315"/>
      <c r="HW73" s="315"/>
      <c r="HX73" s="315"/>
      <c r="HY73" s="315"/>
      <c r="HZ73" s="315"/>
      <c r="IA73" s="315"/>
      <c r="IB73" s="315"/>
      <c r="IC73" s="315"/>
      <c r="ID73" s="315"/>
      <c r="IE73" s="315"/>
      <c r="IF73" s="315"/>
      <c r="IG73" s="315"/>
      <c r="IH73" s="315"/>
      <c r="II73" s="315"/>
      <c r="IJ73" s="315"/>
    </row>
    <row r="74" spans="1:244" s="260" customFormat="1" ht="12" customHeight="1">
      <c r="A74" s="271">
        <v>8062476267</v>
      </c>
      <c r="B74" s="284">
        <v>10312556</v>
      </c>
      <c r="C74" s="272" t="s">
        <v>562</v>
      </c>
      <c r="D74" s="328" t="s">
        <v>1978</v>
      </c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/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315"/>
      <c r="CI74" s="315"/>
      <c r="CJ74" s="315"/>
      <c r="CK74" s="315"/>
      <c r="CL74" s="315"/>
      <c r="CM74" s="315"/>
      <c r="CN74" s="315"/>
      <c r="CO74" s="315"/>
      <c r="CP74" s="315"/>
      <c r="CQ74" s="315"/>
      <c r="CR74" s="315"/>
      <c r="CS74" s="315"/>
      <c r="CT74" s="315"/>
      <c r="CU74" s="315"/>
      <c r="CV74" s="315"/>
      <c r="CW74" s="315"/>
      <c r="CX74" s="315"/>
      <c r="CY74" s="315"/>
      <c r="CZ74" s="315"/>
      <c r="DA74" s="315"/>
      <c r="DB74" s="315"/>
      <c r="DC74" s="315"/>
      <c r="DD74" s="315"/>
      <c r="DE74" s="315"/>
      <c r="DF74" s="315"/>
      <c r="DG74" s="315"/>
      <c r="DH74" s="315"/>
      <c r="DI74" s="315"/>
      <c r="DJ74" s="315"/>
      <c r="DK74" s="315"/>
      <c r="DL74" s="315"/>
      <c r="DM74" s="315"/>
      <c r="DN74" s="315"/>
      <c r="DO74" s="315"/>
      <c r="DP74" s="315"/>
      <c r="DQ74" s="315"/>
      <c r="DR74" s="315"/>
      <c r="DS74" s="315"/>
      <c r="DT74" s="315"/>
      <c r="DU74" s="315"/>
      <c r="DV74" s="315"/>
      <c r="DW74" s="315"/>
      <c r="DX74" s="315"/>
      <c r="DY74" s="315"/>
      <c r="DZ74" s="315"/>
      <c r="EA74" s="315"/>
      <c r="EB74" s="315"/>
      <c r="EC74" s="315"/>
      <c r="ED74" s="315"/>
      <c r="EE74" s="315"/>
      <c r="EF74" s="315"/>
      <c r="EG74" s="315"/>
      <c r="EH74" s="315"/>
      <c r="EI74" s="315"/>
      <c r="EJ74" s="315"/>
      <c r="EK74" s="315"/>
      <c r="EL74" s="315"/>
      <c r="EM74" s="315"/>
      <c r="EN74" s="315"/>
      <c r="EO74" s="315"/>
      <c r="EP74" s="315"/>
      <c r="EQ74" s="315"/>
      <c r="ER74" s="315"/>
      <c r="ES74" s="315"/>
      <c r="ET74" s="315"/>
      <c r="EU74" s="315"/>
      <c r="EV74" s="315"/>
      <c r="EW74" s="315"/>
      <c r="EX74" s="315"/>
      <c r="EY74" s="315"/>
      <c r="EZ74" s="315"/>
      <c r="FA74" s="315"/>
      <c r="FB74" s="315"/>
      <c r="FC74" s="315"/>
      <c r="FD74" s="315"/>
      <c r="FE74" s="315"/>
      <c r="FF74" s="315"/>
      <c r="FG74" s="315"/>
      <c r="FH74" s="315"/>
      <c r="FI74" s="315"/>
      <c r="FJ74" s="315"/>
      <c r="FK74" s="315"/>
      <c r="FL74" s="315"/>
      <c r="FM74" s="315"/>
      <c r="FN74" s="315"/>
      <c r="FO74" s="315"/>
      <c r="FP74" s="315"/>
      <c r="FQ74" s="315"/>
      <c r="FR74" s="315"/>
      <c r="FS74" s="315"/>
      <c r="FT74" s="315"/>
      <c r="FU74" s="315"/>
      <c r="FV74" s="315"/>
      <c r="FW74" s="315"/>
      <c r="FX74" s="315"/>
      <c r="FY74" s="315"/>
      <c r="FZ74" s="315"/>
      <c r="GA74" s="315"/>
      <c r="GB74" s="315"/>
      <c r="GC74" s="315"/>
      <c r="GD74" s="315"/>
      <c r="GE74" s="315"/>
      <c r="GF74" s="315"/>
      <c r="GG74" s="315"/>
      <c r="GH74" s="315"/>
      <c r="GI74" s="315"/>
      <c r="GJ74" s="315"/>
      <c r="GK74" s="315"/>
      <c r="GL74" s="315"/>
      <c r="GM74" s="315"/>
      <c r="GN74" s="315"/>
      <c r="GO74" s="315"/>
      <c r="GP74" s="315"/>
      <c r="GQ74" s="315"/>
      <c r="GR74" s="315"/>
      <c r="GS74" s="315"/>
      <c r="GT74" s="315"/>
      <c r="GU74" s="315"/>
      <c r="GV74" s="315"/>
      <c r="GW74" s="315"/>
      <c r="GX74" s="315"/>
      <c r="GY74" s="315"/>
      <c r="GZ74" s="315"/>
      <c r="HA74" s="315"/>
      <c r="HB74" s="315"/>
      <c r="HC74" s="315"/>
      <c r="HD74" s="315"/>
      <c r="HE74" s="315"/>
      <c r="HF74" s="315"/>
      <c r="HG74" s="315"/>
      <c r="HH74" s="315"/>
      <c r="HI74" s="315"/>
      <c r="HJ74" s="315"/>
      <c r="HK74" s="315"/>
      <c r="HL74" s="315"/>
      <c r="HM74" s="315"/>
      <c r="HN74" s="315"/>
      <c r="HO74" s="315"/>
      <c r="HP74" s="315"/>
      <c r="HQ74" s="315"/>
      <c r="HR74" s="315"/>
      <c r="HS74" s="315"/>
      <c r="HT74" s="315"/>
      <c r="HU74" s="315"/>
      <c r="HV74" s="315"/>
      <c r="HW74" s="315"/>
      <c r="HX74" s="315"/>
      <c r="HY74" s="315"/>
      <c r="HZ74" s="315"/>
      <c r="IA74" s="315"/>
      <c r="IB74" s="315"/>
      <c r="IC74" s="315"/>
      <c r="ID74" s="315"/>
      <c r="IE74" s="315"/>
      <c r="IF74" s="315"/>
      <c r="IG74" s="315"/>
      <c r="IH74" s="315"/>
      <c r="II74" s="315"/>
      <c r="IJ74" s="315"/>
    </row>
    <row r="75" spans="1:244" s="260" customFormat="1" ht="12" customHeight="1">
      <c r="A75" s="271">
        <v>8062476266</v>
      </c>
      <c r="B75" s="284">
        <v>10312557</v>
      </c>
      <c r="C75" s="272" t="s">
        <v>561</v>
      </c>
      <c r="D75" s="328" t="s">
        <v>1978</v>
      </c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5"/>
      <c r="CJ75" s="315"/>
      <c r="CK75" s="315"/>
      <c r="CL75" s="315"/>
      <c r="CM75" s="315"/>
      <c r="CN75" s="315"/>
      <c r="CO75" s="315"/>
      <c r="CP75" s="315"/>
      <c r="CQ75" s="315"/>
      <c r="CR75" s="315"/>
      <c r="CS75" s="315"/>
      <c r="CT75" s="315"/>
      <c r="CU75" s="315"/>
      <c r="CV75" s="315"/>
      <c r="CW75" s="315"/>
      <c r="CX75" s="315"/>
      <c r="CY75" s="315"/>
      <c r="CZ75" s="315"/>
      <c r="DA75" s="315"/>
      <c r="DB75" s="315"/>
      <c r="DC75" s="315"/>
      <c r="DD75" s="315"/>
      <c r="DE75" s="315"/>
      <c r="DF75" s="315"/>
      <c r="DG75" s="315"/>
      <c r="DH75" s="315"/>
      <c r="DI75" s="315"/>
      <c r="DJ75" s="315"/>
      <c r="DK75" s="315"/>
      <c r="DL75" s="315"/>
      <c r="DM75" s="315"/>
      <c r="DN75" s="315"/>
      <c r="DO75" s="315"/>
      <c r="DP75" s="315"/>
      <c r="DQ75" s="315"/>
      <c r="DR75" s="315"/>
      <c r="DS75" s="315"/>
      <c r="DT75" s="315"/>
      <c r="DU75" s="315"/>
      <c r="DV75" s="315"/>
      <c r="DW75" s="315"/>
      <c r="DX75" s="315"/>
      <c r="DY75" s="315"/>
      <c r="DZ75" s="315"/>
      <c r="EA75" s="315"/>
      <c r="EB75" s="315"/>
      <c r="EC75" s="315"/>
      <c r="ED75" s="315"/>
      <c r="EE75" s="315"/>
      <c r="EF75" s="315"/>
      <c r="EG75" s="315"/>
      <c r="EH75" s="315"/>
      <c r="EI75" s="315"/>
      <c r="EJ75" s="315"/>
      <c r="EK75" s="315"/>
      <c r="EL75" s="315"/>
      <c r="EM75" s="315"/>
      <c r="EN75" s="315"/>
      <c r="EO75" s="315"/>
      <c r="EP75" s="315"/>
      <c r="EQ75" s="315"/>
      <c r="ER75" s="315"/>
      <c r="ES75" s="315"/>
      <c r="ET75" s="315"/>
      <c r="EU75" s="315"/>
      <c r="EV75" s="315"/>
      <c r="EW75" s="315"/>
      <c r="EX75" s="315"/>
      <c r="EY75" s="315"/>
      <c r="EZ75" s="315"/>
      <c r="FA75" s="315"/>
      <c r="FB75" s="315"/>
      <c r="FC75" s="315"/>
      <c r="FD75" s="315"/>
      <c r="FE75" s="315"/>
      <c r="FF75" s="315"/>
      <c r="FG75" s="315"/>
      <c r="FH75" s="315"/>
      <c r="FI75" s="315"/>
      <c r="FJ75" s="315"/>
      <c r="FK75" s="315"/>
      <c r="FL75" s="315"/>
      <c r="FM75" s="315"/>
      <c r="FN75" s="315"/>
      <c r="FO75" s="315"/>
      <c r="FP75" s="315"/>
      <c r="FQ75" s="315"/>
      <c r="FR75" s="315"/>
      <c r="FS75" s="315"/>
      <c r="FT75" s="315"/>
      <c r="FU75" s="315"/>
      <c r="FV75" s="315"/>
      <c r="FW75" s="315"/>
      <c r="FX75" s="315"/>
      <c r="FY75" s="315"/>
      <c r="FZ75" s="315"/>
      <c r="GA75" s="315"/>
      <c r="GB75" s="315"/>
      <c r="GC75" s="315"/>
      <c r="GD75" s="315"/>
      <c r="GE75" s="315"/>
      <c r="GF75" s="315"/>
      <c r="GG75" s="315"/>
      <c r="GH75" s="315"/>
      <c r="GI75" s="315"/>
      <c r="GJ75" s="315"/>
      <c r="GK75" s="315"/>
      <c r="GL75" s="315"/>
      <c r="GM75" s="315"/>
      <c r="GN75" s="315"/>
      <c r="GO75" s="315"/>
      <c r="GP75" s="315"/>
      <c r="GQ75" s="315"/>
      <c r="GR75" s="315"/>
      <c r="GS75" s="315"/>
      <c r="GT75" s="315"/>
      <c r="GU75" s="315"/>
      <c r="GV75" s="315"/>
      <c r="GW75" s="315"/>
      <c r="GX75" s="315"/>
      <c r="GY75" s="315"/>
      <c r="GZ75" s="315"/>
      <c r="HA75" s="315"/>
      <c r="HB75" s="315"/>
      <c r="HC75" s="315"/>
      <c r="HD75" s="315"/>
      <c r="HE75" s="315"/>
      <c r="HF75" s="315"/>
      <c r="HG75" s="315"/>
      <c r="HH75" s="315"/>
      <c r="HI75" s="315"/>
      <c r="HJ75" s="315"/>
      <c r="HK75" s="315"/>
      <c r="HL75" s="315"/>
      <c r="HM75" s="315"/>
      <c r="HN75" s="315"/>
      <c r="HO75" s="315"/>
      <c r="HP75" s="315"/>
      <c r="HQ75" s="315"/>
      <c r="HR75" s="315"/>
      <c r="HS75" s="315"/>
      <c r="HT75" s="315"/>
      <c r="HU75" s="315"/>
      <c r="HV75" s="315"/>
      <c r="HW75" s="315"/>
      <c r="HX75" s="315"/>
      <c r="HY75" s="315"/>
      <c r="HZ75" s="315"/>
      <c r="IA75" s="315"/>
      <c r="IB75" s="315"/>
      <c r="IC75" s="315"/>
      <c r="ID75" s="315"/>
      <c r="IE75" s="315"/>
      <c r="IF75" s="315"/>
      <c r="IG75" s="315"/>
      <c r="IH75" s="315"/>
      <c r="II75" s="315"/>
      <c r="IJ75" s="315"/>
    </row>
    <row r="76" spans="1:244" s="260" customFormat="1" ht="12" customHeight="1">
      <c r="A76" s="271">
        <v>8062476270</v>
      </c>
      <c r="B76" s="284">
        <v>10327404</v>
      </c>
      <c r="C76" s="272" t="s">
        <v>560</v>
      </c>
      <c r="D76" s="328" t="s">
        <v>1978</v>
      </c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315"/>
      <c r="BG76" s="315"/>
      <c r="BH76" s="315"/>
      <c r="BI76" s="315"/>
      <c r="BJ76" s="315"/>
      <c r="BK76" s="315"/>
      <c r="BL76" s="315"/>
      <c r="BM76" s="315"/>
      <c r="BN76" s="315"/>
      <c r="BO76" s="315"/>
      <c r="BP76" s="315"/>
      <c r="BQ76" s="315"/>
      <c r="BR76" s="315"/>
      <c r="BS76" s="315"/>
      <c r="BT76" s="315"/>
      <c r="BU76" s="315"/>
      <c r="BV76" s="315"/>
      <c r="BW76" s="315"/>
      <c r="BX76" s="315"/>
      <c r="BY76" s="315"/>
      <c r="BZ76" s="315"/>
      <c r="CA76" s="315"/>
      <c r="CB76" s="315"/>
      <c r="CC76" s="315"/>
      <c r="CD76" s="315"/>
      <c r="CE76" s="315"/>
      <c r="CF76" s="315"/>
      <c r="CG76" s="315"/>
      <c r="CH76" s="315"/>
      <c r="CI76" s="315"/>
      <c r="CJ76" s="315"/>
      <c r="CK76" s="315"/>
      <c r="CL76" s="315"/>
      <c r="CM76" s="315"/>
      <c r="CN76" s="315"/>
      <c r="CO76" s="315"/>
      <c r="CP76" s="315"/>
      <c r="CQ76" s="315"/>
      <c r="CR76" s="315"/>
      <c r="CS76" s="315"/>
      <c r="CT76" s="315"/>
      <c r="CU76" s="315"/>
      <c r="CV76" s="315"/>
      <c r="CW76" s="315"/>
      <c r="CX76" s="315"/>
      <c r="CY76" s="315"/>
      <c r="CZ76" s="315"/>
      <c r="DA76" s="315"/>
      <c r="DB76" s="315"/>
      <c r="DC76" s="315"/>
      <c r="DD76" s="315"/>
      <c r="DE76" s="315"/>
      <c r="DF76" s="315"/>
      <c r="DG76" s="315"/>
      <c r="DH76" s="315"/>
      <c r="DI76" s="315"/>
      <c r="DJ76" s="315"/>
      <c r="DK76" s="315"/>
      <c r="DL76" s="315"/>
      <c r="DM76" s="315"/>
      <c r="DN76" s="315"/>
      <c r="DO76" s="315"/>
      <c r="DP76" s="315"/>
      <c r="DQ76" s="315"/>
      <c r="DR76" s="315"/>
      <c r="DS76" s="315"/>
      <c r="DT76" s="315"/>
      <c r="DU76" s="315"/>
      <c r="DV76" s="315"/>
      <c r="DW76" s="315"/>
      <c r="DX76" s="315"/>
      <c r="DY76" s="315"/>
      <c r="DZ76" s="315"/>
      <c r="EA76" s="315"/>
      <c r="EB76" s="315"/>
      <c r="EC76" s="315"/>
      <c r="ED76" s="315"/>
      <c r="EE76" s="315"/>
      <c r="EF76" s="315"/>
      <c r="EG76" s="315"/>
      <c r="EH76" s="315"/>
      <c r="EI76" s="315"/>
      <c r="EJ76" s="315"/>
      <c r="EK76" s="315"/>
      <c r="EL76" s="315"/>
      <c r="EM76" s="315"/>
      <c r="EN76" s="315"/>
      <c r="EO76" s="315"/>
      <c r="EP76" s="315"/>
      <c r="EQ76" s="315"/>
      <c r="ER76" s="315"/>
      <c r="ES76" s="315"/>
      <c r="ET76" s="315"/>
      <c r="EU76" s="315"/>
      <c r="EV76" s="315"/>
      <c r="EW76" s="315"/>
      <c r="EX76" s="315"/>
      <c r="EY76" s="315"/>
      <c r="EZ76" s="315"/>
      <c r="FA76" s="315"/>
      <c r="FB76" s="315"/>
      <c r="FC76" s="315"/>
      <c r="FD76" s="315"/>
      <c r="FE76" s="315"/>
      <c r="FF76" s="315"/>
      <c r="FG76" s="315"/>
      <c r="FH76" s="315"/>
      <c r="FI76" s="315"/>
      <c r="FJ76" s="315"/>
      <c r="FK76" s="315"/>
      <c r="FL76" s="315"/>
      <c r="FM76" s="315"/>
      <c r="FN76" s="315"/>
      <c r="FO76" s="315"/>
      <c r="FP76" s="315"/>
      <c r="FQ76" s="315"/>
      <c r="FR76" s="315"/>
      <c r="FS76" s="315"/>
      <c r="FT76" s="315"/>
      <c r="FU76" s="315"/>
      <c r="FV76" s="315"/>
      <c r="FW76" s="315"/>
      <c r="FX76" s="315"/>
      <c r="FY76" s="315"/>
      <c r="FZ76" s="315"/>
      <c r="GA76" s="315"/>
      <c r="GB76" s="315"/>
      <c r="GC76" s="315"/>
      <c r="GD76" s="315"/>
      <c r="GE76" s="315"/>
      <c r="GF76" s="315"/>
      <c r="GG76" s="315"/>
      <c r="GH76" s="315"/>
      <c r="GI76" s="315"/>
      <c r="GJ76" s="315"/>
      <c r="GK76" s="315"/>
      <c r="GL76" s="315"/>
      <c r="GM76" s="315"/>
      <c r="GN76" s="315"/>
      <c r="GO76" s="315"/>
      <c r="GP76" s="315"/>
      <c r="GQ76" s="315"/>
      <c r="GR76" s="315"/>
      <c r="GS76" s="315"/>
      <c r="GT76" s="315"/>
      <c r="GU76" s="315"/>
      <c r="GV76" s="315"/>
      <c r="GW76" s="315"/>
      <c r="GX76" s="315"/>
      <c r="GY76" s="315"/>
      <c r="GZ76" s="315"/>
      <c r="HA76" s="315"/>
      <c r="HB76" s="315"/>
      <c r="HC76" s="315"/>
      <c r="HD76" s="315"/>
      <c r="HE76" s="315"/>
      <c r="HF76" s="315"/>
      <c r="HG76" s="315"/>
      <c r="HH76" s="315"/>
      <c r="HI76" s="315"/>
      <c r="HJ76" s="315"/>
      <c r="HK76" s="315"/>
      <c r="HL76" s="315"/>
      <c r="HM76" s="315"/>
      <c r="HN76" s="315"/>
      <c r="HO76" s="315"/>
      <c r="HP76" s="315"/>
      <c r="HQ76" s="315"/>
      <c r="HR76" s="315"/>
      <c r="HS76" s="315"/>
      <c r="HT76" s="315"/>
      <c r="HU76" s="315"/>
      <c r="HV76" s="315"/>
      <c r="HW76" s="315"/>
      <c r="HX76" s="315"/>
      <c r="HY76" s="315"/>
      <c r="HZ76" s="315"/>
      <c r="IA76" s="315"/>
      <c r="IB76" s="315"/>
      <c r="IC76" s="315"/>
      <c r="ID76" s="315"/>
      <c r="IE76" s="315"/>
      <c r="IF76" s="315"/>
      <c r="IG76" s="315"/>
      <c r="IH76" s="315"/>
      <c r="II76" s="315"/>
      <c r="IJ76" s="315"/>
    </row>
    <row r="77" spans="1:244" s="260" customFormat="1" ht="12" customHeight="1">
      <c r="A77" s="271">
        <v>8062476279</v>
      </c>
      <c r="B77" s="284">
        <v>10330133</v>
      </c>
      <c r="C77" s="272" t="s">
        <v>559</v>
      </c>
      <c r="D77" s="328" t="s">
        <v>1978</v>
      </c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5"/>
      <c r="BJ77" s="315"/>
      <c r="BK77" s="315"/>
      <c r="BL77" s="315"/>
      <c r="BM77" s="315"/>
      <c r="BN77" s="315"/>
      <c r="BO77" s="315"/>
      <c r="BP77" s="315"/>
      <c r="BQ77" s="315"/>
      <c r="BR77" s="315"/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5"/>
      <c r="CG77" s="315"/>
      <c r="CH77" s="315"/>
      <c r="CI77" s="315"/>
      <c r="CJ77" s="315"/>
      <c r="CK77" s="315"/>
      <c r="CL77" s="315"/>
      <c r="CM77" s="315"/>
      <c r="CN77" s="315"/>
      <c r="CO77" s="315"/>
      <c r="CP77" s="315"/>
      <c r="CQ77" s="315"/>
      <c r="CR77" s="315"/>
      <c r="CS77" s="315"/>
      <c r="CT77" s="315"/>
      <c r="CU77" s="315"/>
      <c r="CV77" s="315"/>
      <c r="CW77" s="315"/>
      <c r="CX77" s="315"/>
      <c r="CY77" s="315"/>
      <c r="CZ77" s="315"/>
      <c r="DA77" s="315"/>
      <c r="DB77" s="315"/>
      <c r="DC77" s="315"/>
      <c r="DD77" s="315"/>
      <c r="DE77" s="315"/>
      <c r="DF77" s="315"/>
      <c r="DG77" s="315"/>
      <c r="DH77" s="315"/>
      <c r="DI77" s="315"/>
      <c r="DJ77" s="315"/>
      <c r="DK77" s="315"/>
      <c r="DL77" s="315"/>
      <c r="DM77" s="315"/>
      <c r="DN77" s="315"/>
      <c r="DO77" s="315"/>
      <c r="DP77" s="315"/>
      <c r="DQ77" s="315"/>
      <c r="DR77" s="315"/>
      <c r="DS77" s="315"/>
      <c r="DT77" s="315"/>
      <c r="DU77" s="315"/>
      <c r="DV77" s="315"/>
      <c r="DW77" s="315"/>
      <c r="DX77" s="315"/>
      <c r="DY77" s="315"/>
      <c r="DZ77" s="315"/>
      <c r="EA77" s="315"/>
      <c r="EB77" s="315"/>
      <c r="EC77" s="315"/>
      <c r="ED77" s="315"/>
      <c r="EE77" s="315"/>
      <c r="EF77" s="315"/>
      <c r="EG77" s="315"/>
      <c r="EH77" s="315"/>
      <c r="EI77" s="315"/>
      <c r="EJ77" s="315"/>
      <c r="EK77" s="315"/>
      <c r="EL77" s="315"/>
      <c r="EM77" s="315"/>
      <c r="EN77" s="315"/>
      <c r="EO77" s="315"/>
      <c r="EP77" s="315"/>
      <c r="EQ77" s="315"/>
      <c r="ER77" s="315"/>
      <c r="ES77" s="315"/>
      <c r="ET77" s="315"/>
      <c r="EU77" s="315"/>
      <c r="EV77" s="315"/>
      <c r="EW77" s="315"/>
      <c r="EX77" s="315"/>
      <c r="EY77" s="315"/>
      <c r="EZ77" s="315"/>
      <c r="FA77" s="315"/>
      <c r="FB77" s="315"/>
      <c r="FC77" s="315"/>
      <c r="FD77" s="315"/>
      <c r="FE77" s="315"/>
      <c r="FF77" s="315"/>
      <c r="FG77" s="315"/>
      <c r="FH77" s="315"/>
      <c r="FI77" s="315"/>
      <c r="FJ77" s="315"/>
      <c r="FK77" s="315"/>
      <c r="FL77" s="315"/>
      <c r="FM77" s="315"/>
      <c r="FN77" s="315"/>
      <c r="FO77" s="315"/>
      <c r="FP77" s="315"/>
      <c r="FQ77" s="315"/>
      <c r="FR77" s="315"/>
      <c r="FS77" s="315"/>
      <c r="FT77" s="315"/>
      <c r="FU77" s="315"/>
      <c r="FV77" s="315"/>
      <c r="FW77" s="315"/>
      <c r="FX77" s="315"/>
      <c r="FY77" s="315"/>
      <c r="FZ77" s="315"/>
      <c r="GA77" s="315"/>
      <c r="GB77" s="315"/>
      <c r="GC77" s="315"/>
      <c r="GD77" s="315"/>
      <c r="GE77" s="315"/>
      <c r="GF77" s="315"/>
      <c r="GG77" s="315"/>
      <c r="GH77" s="315"/>
      <c r="GI77" s="315"/>
      <c r="GJ77" s="315"/>
      <c r="GK77" s="315"/>
      <c r="GL77" s="315"/>
      <c r="GM77" s="315"/>
      <c r="GN77" s="315"/>
      <c r="GO77" s="315"/>
      <c r="GP77" s="315"/>
      <c r="GQ77" s="315"/>
      <c r="GR77" s="315"/>
      <c r="GS77" s="315"/>
      <c r="GT77" s="315"/>
      <c r="GU77" s="315"/>
      <c r="GV77" s="315"/>
      <c r="GW77" s="315"/>
      <c r="GX77" s="315"/>
      <c r="GY77" s="315"/>
      <c r="GZ77" s="315"/>
      <c r="HA77" s="315"/>
      <c r="HB77" s="315"/>
      <c r="HC77" s="315"/>
      <c r="HD77" s="315"/>
      <c r="HE77" s="315"/>
      <c r="HF77" s="315"/>
      <c r="HG77" s="315"/>
      <c r="HH77" s="315"/>
      <c r="HI77" s="315"/>
      <c r="HJ77" s="315"/>
      <c r="HK77" s="315"/>
      <c r="HL77" s="315"/>
      <c r="HM77" s="315"/>
      <c r="HN77" s="315"/>
      <c r="HO77" s="315"/>
      <c r="HP77" s="315"/>
      <c r="HQ77" s="315"/>
      <c r="HR77" s="315"/>
      <c r="HS77" s="315"/>
      <c r="HT77" s="315"/>
      <c r="HU77" s="315"/>
      <c r="HV77" s="315"/>
      <c r="HW77" s="315"/>
      <c r="HX77" s="315"/>
      <c r="HY77" s="315"/>
      <c r="HZ77" s="315"/>
      <c r="IA77" s="315"/>
      <c r="IB77" s="315"/>
      <c r="IC77" s="315"/>
      <c r="ID77" s="315"/>
      <c r="IE77" s="315"/>
      <c r="IF77" s="315"/>
      <c r="IG77" s="315"/>
      <c r="IH77" s="315"/>
      <c r="II77" s="315"/>
      <c r="IJ77" s="315"/>
    </row>
    <row r="78" spans="1:244" s="260" customFormat="1" ht="12" customHeight="1">
      <c r="A78" s="271">
        <v>8062476268</v>
      </c>
      <c r="B78" s="284">
        <v>10315922</v>
      </c>
      <c r="C78" s="272" t="s">
        <v>558</v>
      </c>
      <c r="D78" s="328" t="s">
        <v>1978</v>
      </c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5"/>
      <c r="AG78" s="315"/>
      <c r="AH78" s="315"/>
      <c r="AI78" s="315"/>
      <c r="AJ78" s="315"/>
      <c r="AK78" s="315"/>
      <c r="AL78" s="315"/>
      <c r="AM78" s="315"/>
      <c r="AN78" s="315"/>
      <c r="AO78" s="315"/>
      <c r="AP78" s="315"/>
      <c r="AQ78" s="315"/>
      <c r="AR78" s="315"/>
      <c r="AS78" s="315"/>
      <c r="AT78" s="315"/>
      <c r="AU78" s="315"/>
      <c r="AV78" s="315"/>
      <c r="AW78" s="315"/>
      <c r="AX78" s="315"/>
      <c r="AY78" s="315"/>
      <c r="AZ78" s="315"/>
      <c r="BA78" s="315"/>
      <c r="BB78" s="315"/>
      <c r="BC78" s="315"/>
      <c r="BD78" s="315"/>
      <c r="BE78" s="315"/>
      <c r="BF78" s="315"/>
      <c r="BG78" s="315"/>
      <c r="BH78" s="315"/>
      <c r="BI78" s="315"/>
      <c r="BJ78" s="315"/>
      <c r="BK78" s="315"/>
      <c r="BL78" s="315"/>
      <c r="BM78" s="315"/>
      <c r="BN78" s="315"/>
      <c r="BO78" s="315"/>
      <c r="BP78" s="315"/>
      <c r="BQ78" s="315"/>
      <c r="BR78" s="315"/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5"/>
      <c r="CG78" s="315"/>
      <c r="CH78" s="315"/>
      <c r="CI78" s="315"/>
      <c r="CJ78" s="315"/>
      <c r="CK78" s="315"/>
      <c r="CL78" s="315"/>
      <c r="CM78" s="315"/>
      <c r="CN78" s="315"/>
      <c r="CO78" s="315"/>
      <c r="CP78" s="315"/>
      <c r="CQ78" s="315"/>
      <c r="CR78" s="315"/>
      <c r="CS78" s="315"/>
      <c r="CT78" s="315"/>
      <c r="CU78" s="315"/>
      <c r="CV78" s="315"/>
      <c r="CW78" s="315"/>
      <c r="CX78" s="315"/>
      <c r="CY78" s="315"/>
      <c r="CZ78" s="315"/>
      <c r="DA78" s="315"/>
      <c r="DB78" s="315"/>
      <c r="DC78" s="315"/>
      <c r="DD78" s="315"/>
      <c r="DE78" s="315"/>
      <c r="DF78" s="315"/>
      <c r="DG78" s="315"/>
      <c r="DH78" s="315"/>
      <c r="DI78" s="315"/>
      <c r="DJ78" s="315"/>
      <c r="DK78" s="315"/>
      <c r="DL78" s="315"/>
      <c r="DM78" s="315"/>
      <c r="DN78" s="315"/>
      <c r="DO78" s="315"/>
      <c r="DP78" s="315"/>
      <c r="DQ78" s="315"/>
      <c r="DR78" s="315"/>
      <c r="DS78" s="315"/>
      <c r="DT78" s="315"/>
      <c r="DU78" s="315"/>
      <c r="DV78" s="315"/>
      <c r="DW78" s="315"/>
      <c r="DX78" s="315"/>
      <c r="DY78" s="315"/>
      <c r="DZ78" s="315"/>
      <c r="EA78" s="315"/>
      <c r="EB78" s="315"/>
      <c r="EC78" s="315"/>
      <c r="ED78" s="315"/>
      <c r="EE78" s="315"/>
      <c r="EF78" s="315"/>
      <c r="EG78" s="315"/>
      <c r="EH78" s="315"/>
      <c r="EI78" s="315"/>
      <c r="EJ78" s="315"/>
      <c r="EK78" s="315"/>
      <c r="EL78" s="315"/>
      <c r="EM78" s="315"/>
      <c r="EN78" s="315"/>
      <c r="EO78" s="315"/>
      <c r="EP78" s="315"/>
      <c r="EQ78" s="315"/>
      <c r="ER78" s="315"/>
      <c r="ES78" s="315"/>
      <c r="ET78" s="315"/>
      <c r="EU78" s="315"/>
      <c r="EV78" s="315"/>
      <c r="EW78" s="315"/>
      <c r="EX78" s="315"/>
      <c r="EY78" s="315"/>
      <c r="EZ78" s="315"/>
      <c r="FA78" s="315"/>
      <c r="FB78" s="315"/>
      <c r="FC78" s="315"/>
      <c r="FD78" s="315"/>
      <c r="FE78" s="315"/>
      <c r="FF78" s="315"/>
      <c r="FG78" s="315"/>
      <c r="FH78" s="315"/>
      <c r="FI78" s="315"/>
      <c r="FJ78" s="315"/>
      <c r="FK78" s="315"/>
      <c r="FL78" s="315"/>
      <c r="FM78" s="315"/>
      <c r="FN78" s="315"/>
      <c r="FO78" s="315"/>
      <c r="FP78" s="315"/>
      <c r="FQ78" s="315"/>
      <c r="FR78" s="315"/>
      <c r="FS78" s="315"/>
      <c r="FT78" s="315"/>
      <c r="FU78" s="315"/>
      <c r="FV78" s="315"/>
      <c r="FW78" s="315"/>
      <c r="FX78" s="315"/>
      <c r="FY78" s="315"/>
      <c r="FZ78" s="315"/>
      <c r="GA78" s="315"/>
      <c r="GB78" s="315"/>
      <c r="GC78" s="315"/>
      <c r="GD78" s="315"/>
      <c r="GE78" s="315"/>
      <c r="GF78" s="315"/>
      <c r="GG78" s="315"/>
      <c r="GH78" s="315"/>
      <c r="GI78" s="315"/>
      <c r="GJ78" s="315"/>
      <c r="GK78" s="315"/>
      <c r="GL78" s="315"/>
      <c r="GM78" s="315"/>
      <c r="GN78" s="315"/>
      <c r="GO78" s="315"/>
      <c r="GP78" s="315"/>
      <c r="GQ78" s="315"/>
      <c r="GR78" s="315"/>
      <c r="GS78" s="315"/>
      <c r="GT78" s="315"/>
      <c r="GU78" s="315"/>
      <c r="GV78" s="315"/>
      <c r="GW78" s="315"/>
      <c r="GX78" s="315"/>
      <c r="GY78" s="315"/>
      <c r="GZ78" s="315"/>
      <c r="HA78" s="315"/>
      <c r="HB78" s="315"/>
      <c r="HC78" s="315"/>
      <c r="HD78" s="315"/>
      <c r="HE78" s="315"/>
      <c r="HF78" s="315"/>
      <c r="HG78" s="315"/>
      <c r="HH78" s="315"/>
      <c r="HI78" s="315"/>
      <c r="HJ78" s="315"/>
      <c r="HK78" s="315"/>
      <c r="HL78" s="315"/>
      <c r="HM78" s="315"/>
      <c r="HN78" s="315"/>
      <c r="HO78" s="315"/>
      <c r="HP78" s="315"/>
      <c r="HQ78" s="315"/>
      <c r="HR78" s="315"/>
      <c r="HS78" s="315"/>
      <c r="HT78" s="315"/>
      <c r="HU78" s="315"/>
      <c r="HV78" s="315"/>
      <c r="HW78" s="315"/>
      <c r="HX78" s="315"/>
      <c r="HY78" s="315"/>
      <c r="HZ78" s="315"/>
      <c r="IA78" s="315"/>
      <c r="IB78" s="315"/>
      <c r="IC78" s="315"/>
      <c r="ID78" s="315"/>
      <c r="IE78" s="315"/>
      <c r="IF78" s="315"/>
      <c r="IG78" s="315"/>
      <c r="IH78" s="315"/>
      <c r="II78" s="315"/>
      <c r="IJ78" s="315"/>
    </row>
    <row r="79" spans="1:244" s="260" customFormat="1" ht="12" customHeight="1">
      <c r="A79" s="271">
        <v>8062476378</v>
      </c>
      <c r="B79" s="284">
        <v>10320748</v>
      </c>
      <c r="C79" s="272" t="s">
        <v>557</v>
      </c>
      <c r="D79" s="328" t="s">
        <v>1978</v>
      </c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  <c r="W79" s="315"/>
      <c r="X79" s="315"/>
      <c r="Y79" s="315"/>
      <c r="Z79" s="315"/>
      <c r="AA79" s="315"/>
      <c r="AB79" s="315"/>
      <c r="AC79" s="315"/>
      <c r="AD79" s="315"/>
      <c r="AE79" s="315"/>
      <c r="AF79" s="315"/>
      <c r="AG79" s="315"/>
      <c r="AH79" s="315"/>
      <c r="AI79" s="315"/>
      <c r="AJ79" s="315"/>
      <c r="AK79" s="315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  <c r="BE79" s="315"/>
      <c r="BF79" s="315"/>
      <c r="BG79" s="315"/>
      <c r="BH79" s="315"/>
      <c r="BI79" s="315"/>
      <c r="BJ79" s="315"/>
      <c r="BK79" s="315"/>
      <c r="BL79" s="315"/>
      <c r="BM79" s="315"/>
      <c r="BN79" s="315"/>
      <c r="BO79" s="315"/>
      <c r="BP79" s="315"/>
      <c r="BQ79" s="315"/>
      <c r="BR79" s="315"/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5"/>
      <c r="CG79" s="315"/>
      <c r="CH79" s="315"/>
      <c r="CI79" s="315"/>
      <c r="CJ79" s="315"/>
      <c r="CK79" s="315"/>
      <c r="CL79" s="315"/>
      <c r="CM79" s="315"/>
      <c r="CN79" s="315"/>
      <c r="CO79" s="315"/>
      <c r="CP79" s="315"/>
      <c r="CQ79" s="315"/>
      <c r="CR79" s="315"/>
      <c r="CS79" s="315"/>
      <c r="CT79" s="315"/>
      <c r="CU79" s="315"/>
      <c r="CV79" s="315"/>
      <c r="CW79" s="315"/>
      <c r="CX79" s="315"/>
      <c r="CY79" s="315"/>
      <c r="CZ79" s="315"/>
      <c r="DA79" s="315"/>
      <c r="DB79" s="315"/>
      <c r="DC79" s="315"/>
      <c r="DD79" s="315"/>
      <c r="DE79" s="315"/>
      <c r="DF79" s="315"/>
      <c r="DG79" s="315"/>
      <c r="DH79" s="315"/>
      <c r="DI79" s="315"/>
      <c r="DJ79" s="315"/>
      <c r="DK79" s="315"/>
      <c r="DL79" s="315"/>
      <c r="DM79" s="315"/>
      <c r="DN79" s="315"/>
      <c r="DO79" s="315"/>
      <c r="DP79" s="315"/>
      <c r="DQ79" s="315"/>
      <c r="DR79" s="315"/>
      <c r="DS79" s="315"/>
      <c r="DT79" s="315"/>
      <c r="DU79" s="315"/>
      <c r="DV79" s="315"/>
      <c r="DW79" s="315"/>
      <c r="DX79" s="315"/>
      <c r="DY79" s="315"/>
      <c r="DZ79" s="315"/>
      <c r="EA79" s="315"/>
      <c r="EB79" s="315"/>
      <c r="EC79" s="315"/>
      <c r="ED79" s="315"/>
      <c r="EE79" s="315"/>
      <c r="EF79" s="315"/>
      <c r="EG79" s="315"/>
      <c r="EH79" s="315"/>
      <c r="EI79" s="315"/>
      <c r="EJ79" s="315"/>
      <c r="EK79" s="315"/>
      <c r="EL79" s="315"/>
      <c r="EM79" s="315"/>
      <c r="EN79" s="315"/>
      <c r="EO79" s="315"/>
      <c r="EP79" s="315"/>
      <c r="EQ79" s="315"/>
      <c r="ER79" s="315"/>
      <c r="ES79" s="315"/>
      <c r="ET79" s="315"/>
      <c r="EU79" s="315"/>
      <c r="EV79" s="315"/>
      <c r="EW79" s="315"/>
      <c r="EX79" s="315"/>
      <c r="EY79" s="315"/>
      <c r="EZ79" s="315"/>
      <c r="FA79" s="315"/>
      <c r="FB79" s="315"/>
      <c r="FC79" s="315"/>
      <c r="FD79" s="315"/>
      <c r="FE79" s="315"/>
      <c r="FF79" s="315"/>
      <c r="FG79" s="315"/>
      <c r="FH79" s="315"/>
      <c r="FI79" s="315"/>
      <c r="FJ79" s="315"/>
      <c r="FK79" s="315"/>
      <c r="FL79" s="315"/>
      <c r="FM79" s="315"/>
      <c r="FN79" s="315"/>
      <c r="FO79" s="315"/>
      <c r="FP79" s="315"/>
      <c r="FQ79" s="315"/>
      <c r="FR79" s="315"/>
      <c r="FS79" s="315"/>
      <c r="FT79" s="315"/>
      <c r="FU79" s="315"/>
      <c r="FV79" s="315"/>
      <c r="FW79" s="315"/>
      <c r="FX79" s="315"/>
      <c r="FY79" s="315"/>
      <c r="FZ79" s="315"/>
      <c r="GA79" s="315"/>
      <c r="GB79" s="315"/>
      <c r="GC79" s="315"/>
      <c r="GD79" s="315"/>
      <c r="GE79" s="315"/>
      <c r="GF79" s="315"/>
      <c r="GG79" s="315"/>
      <c r="GH79" s="315"/>
      <c r="GI79" s="315"/>
      <c r="GJ79" s="315"/>
      <c r="GK79" s="315"/>
      <c r="GL79" s="315"/>
      <c r="GM79" s="315"/>
      <c r="GN79" s="315"/>
      <c r="GO79" s="315"/>
      <c r="GP79" s="315"/>
      <c r="GQ79" s="315"/>
      <c r="GR79" s="315"/>
      <c r="GS79" s="315"/>
      <c r="GT79" s="315"/>
      <c r="GU79" s="315"/>
      <c r="GV79" s="315"/>
      <c r="GW79" s="315"/>
      <c r="GX79" s="315"/>
      <c r="GY79" s="315"/>
      <c r="GZ79" s="315"/>
      <c r="HA79" s="315"/>
      <c r="HB79" s="315"/>
      <c r="HC79" s="315"/>
      <c r="HD79" s="315"/>
      <c r="HE79" s="315"/>
      <c r="HF79" s="315"/>
      <c r="HG79" s="315"/>
      <c r="HH79" s="315"/>
      <c r="HI79" s="315"/>
      <c r="HJ79" s="315"/>
      <c r="HK79" s="315"/>
      <c r="HL79" s="315"/>
      <c r="HM79" s="315"/>
      <c r="HN79" s="315"/>
      <c r="HO79" s="315"/>
      <c r="HP79" s="315"/>
      <c r="HQ79" s="315"/>
      <c r="HR79" s="315"/>
      <c r="HS79" s="315"/>
      <c r="HT79" s="315"/>
      <c r="HU79" s="315"/>
      <c r="HV79" s="315"/>
      <c r="HW79" s="315"/>
      <c r="HX79" s="315"/>
      <c r="HY79" s="315"/>
      <c r="HZ79" s="315"/>
      <c r="IA79" s="315"/>
      <c r="IB79" s="315"/>
      <c r="IC79" s="315"/>
      <c r="ID79" s="315"/>
      <c r="IE79" s="315"/>
      <c r="IF79" s="315"/>
      <c r="IG79" s="315"/>
      <c r="IH79" s="315"/>
      <c r="II79" s="315"/>
      <c r="IJ79" s="315"/>
    </row>
    <row r="80" spans="1:244" s="260" customFormat="1" ht="12" customHeight="1">
      <c r="A80" s="271">
        <v>8062476379</v>
      </c>
      <c r="B80" s="284">
        <v>10311032</v>
      </c>
      <c r="C80" s="272" t="s">
        <v>556</v>
      </c>
      <c r="D80" s="328" t="s">
        <v>1978</v>
      </c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  <c r="AX80" s="315"/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5"/>
      <c r="BJ80" s="315"/>
      <c r="BK80" s="315"/>
      <c r="BL80" s="315"/>
      <c r="BM80" s="315"/>
      <c r="BN80" s="315"/>
      <c r="BO80" s="315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5"/>
      <c r="CG80" s="315"/>
      <c r="CH80" s="315"/>
      <c r="CI80" s="315"/>
      <c r="CJ80" s="315"/>
      <c r="CK80" s="315"/>
      <c r="CL80" s="315"/>
      <c r="CM80" s="315"/>
      <c r="CN80" s="315"/>
      <c r="CO80" s="315"/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5"/>
      <c r="DA80" s="315"/>
      <c r="DB80" s="315"/>
      <c r="DC80" s="315"/>
      <c r="DD80" s="315"/>
      <c r="DE80" s="315"/>
      <c r="DF80" s="315"/>
      <c r="DG80" s="315"/>
      <c r="DH80" s="315"/>
      <c r="DI80" s="315"/>
      <c r="DJ80" s="315"/>
      <c r="DK80" s="315"/>
      <c r="DL80" s="315"/>
      <c r="DM80" s="315"/>
      <c r="DN80" s="315"/>
      <c r="DO80" s="315"/>
      <c r="DP80" s="315"/>
      <c r="DQ80" s="315"/>
      <c r="DR80" s="315"/>
      <c r="DS80" s="315"/>
      <c r="DT80" s="315"/>
      <c r="DU80" s="315"/>
      <c r="DV80" s="315"/>
      <c r="DW80" s="315"/>
      <c r="DX80" s="315"/>
      <c r="DY80" s="315"/>
      <c r="DZ80" s="315"/>
      <c r="EA80" s="315"/>
      <c r="EB80" s="315"/>
      <c r="EC80" s="315"/>
      <c r="ED80" s="315"/>
      <c r="EE80" s="315"/>
      <c r="EF80" s="315"/>
      <c r="EG80" s="315"/>
      <c r="EH80" s="315"/>
      <c r="EI80" s="315"/>
      <c r="EJ80" s="315"/>
      <c r="EK80" s="315"/>
      <c r="EL80" s="315"/>
      <c r="EM80" s="315"/>
      <c r="EN80" s="315"/>
      <c r="EO80" s="315"/>
      <c r="EP80" s="315"/>
      <c r="EQ80" s="315"/>
      <c r="ER80" s="315"/>
      <c r="ES80" s="315"/>
      <c r="ET80" s="315"/>
      <c r="EU80" s="315"/>
      <c r="EV80" s="315"/>
      <c r="EW80" s="315"/>
      <c r="EX80" s="315"/>
      <c r="EY80" s="315"/>
      <c r="EZ80" s="315"/>
      <c r="FA80" s="315"/>
      <c r="FB80" s="315"/>
      <c r="FC80" s="315"/>
      <c r="FD80" s="315"/>
      <c r="FE80" s="315"/>
      <c r="FF80" s="315"/>
      <c r="FG80" s="315"/>
      <c r="FH80" s="315"/>
      <c r="FI80" s="315"/>
      <c r="FJ80" s="315"/>
      <c r="FK80" s="315"/>
      <c r="FL80" s="315"/>
      <c r="FM80" s="315"/>
      <c r="FN80" s="315"/>
      <c r="FO80" s="315"/>
      <c r="FP80" s="315"/>
      <c r="FQ80" s="315"/>
      <c r="FR80" s="315"/>
      <c r="FS80" s="315"/>
      <c r="FT80" s="315"/>
      <c r="FU80" s="315"/>
      <c r="FV80" s="315"/>
      <c r="FW80" s="315"/>
      <c r="FX80" s="315"/>
      <c r="FY80" s="315"/>
      <c r="FZ80" s="315"/>
      <c r="GA80" s="315"/>
      <c r="GB80" s="315"/>
      <c r="GC80" s="315"/>
      <c r="GD80" s="315"/>
      <c r="GE80" s="315"/>
      <c r="GF80" s="315"/>
      <c r="GG80" s="315"/>
      <c r="GH80" s="315"/>
      <c r="GI80" s="315"/>
      <c r="GJ80" s="315"/>
      <c r="GK80" s="315"/>
      <c r="GL80" s="315"/>
      <c r="GM80" s="315"/>
      <c r="GN80" s="315"/>
      <c r="GO80" s="315"/>
      <c r="GP80" s="315"/>
      <c r="GQ80" s="315"/>
      <c r="GR80" s="315"/>
      <c r="GS80" s="315"/>
      <c r="GT80" s="315"/>
      <c r="GU80" s="315"/>
      <c r="GV80" s="315"/>
      <c r="GW80" s="315"/>
      <c r="GX80" s="315"/>
      <c r="GY80" s="315"/>
      <c r="GZ80" s="315"/>
      <c r="HA80" s="315"/>
      <c r="HB80" s="315"/>
      <c r="HC80" s="315"/>
      <c r="HD80" s="315"/>
      <c r="HE80" s="315"/>
      <c r="HF80" s="315"/>
      <c r="HG80" s="315"/>
      <c r="HH80" s="315"/>
      <c r="HI80" s="315"/>
      <c r="HJ80" s="315"/>
      <c r="HK80" s="315"/>
      <c r="HL80" s="315"/>
      <c r="HM80" s="315"/>
      <c r="HN80" s="315"/>
      <c r="HO80" s="315"/>
      <c r="HP80" s="315"/>
      <c r="HQ80" s="315"/>
      <c r="HR80" s="315"/>
      <c r="HS80" s="315"/>
      <c r="HT80" s="315"/>
      <c r="HU80" s="315"/>
      <c r="HV80" s="315"/>
      <c r="HW80" s="315"/>
      <c r="HX80" s="315"/>
      <c r="HY80" s="315"/>
      <c r="HZ80" s="315"/>
      <c r="IA80" s="315"/>
      <c r="IB80" s="315"/>
      <c r="IC80" s="315"/>
      <c r="ID80" s="315"/>
      <c r="IE80" s="315"/>
      <c r="IF80" s="315"/>
      <c r="IG80" s="315"/>
      <c r="IH80" s="315"/>
      <c r="II80" s="315"/>
      <c r="IJ80" s="315"/>
    </row>
    <row r="81" spans="1:244" s="260" customFormat="1" ht="12" customHeight="1">
      <c r="A81" s="271">
        <v>8062478509</v>
      </c>
      <c r="B81" s="284">
        <v>10329947</v>
      </c>
      <c r="C81" s="272" t="s">
        <v>555</v>
      </c>
      <c r="D81" s="328" t="s">
        <v>1978</v>
      </c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  <c r="BE81" s="315"/>
      <c r="BF81" s="315"/>
      <c r="BG81" s="315"/>
      <c r="BH81" s="315"/>
      <c r="BI81" s="315"/>
      <c r="BJ81" s="315"/>
      <c r="BK81" s="315"/>
      <c r="BL81" s="315"/>
      <c r="BM81" s="315"/>
      <c r="BN81" s="315"/>
      <c r="BO81" s="315"/>
      <c r="BP81" s="315"/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5"/>
      <c r="CG81" s="315"/>
      <c r="CH81" s="315"/>
      <c r="CI81" s="315"/>
      <c r="CJ81" s="315"/>
      <c r="CK81" s="315"/>
      <c r="CL81" s="315"/>
      <c r="CM81" s="315"/>
      <c r="CN81" s="315"/>
      <c r="CO81" s="315"/>
      <c r="CP81" s="315"/>
      <c r="CQ81" s="315"/>
      <c r="CR81" s="315"/>
      <c r="CS81" s="315"/>
      <c r="CT81" s="315"/>
      <c r="CU81" s="315"/>
      <c r="CV81" s="315"/>
      <c r="CW81" s="315"/>
      <c r="CX81" s="315"/>
      <c r="CY81" s="315"/>
      <c r="CZ81" s="315"/>
      <c r="DA81" s="315"/>
      <c r="DB81" s="315"/>
      <c r="DC81" s="315"/>
      <c r="DD81" s="315"/>
      <c r="DE81" s="315"/>
      <c r="DF81" s="315"/>
      <c r="DG81" s="315"/>
      <c r="DH81" s="315"/>
      <c r="DI81" s="315"/>
      <c r="DJ81" s="315"/>
      <c r="DK81" s="315"/>
      <c r="DL81" s="315"/>
      <c r="DM81" s="315"/>
      <c r="DN81" s="315"/>
      <c r="DO81" s="315"/>
      <c r="DP81" s="315"/>
      <c r="DQ81" s="315"/>
      <c r="DR81" s="315"/>
      <c r="DS81" s="315"/>
      <c r="DT81" s="315"/>
      <c r="DU81" s="315"/>
      <c r="DV81" s="315"/>
      <c r="DW81" s="315"/>
      <c r="DX81" s="315"/>
      <c r="DY81" s="315"/>
      <c r="DZ81" s="315"/>
      <c r="EA81" s="315"/>
      <c r="EB81" s="315"/>
      <c r="EC81" s="315"/>
      <c r="ED81" s="315"/>
      <c r="EE81" s="315"/>
      <c r="EF81" s="315"/>
      <c r="EG81" s="315"/>
      <c r="EH81" s="315"/>
      <c r="EI81" s="315"/>
      <c r="EJ81" s="315"/>
      <c r="EK81" s="315"/>
      <c r="EL81" s="315"/>
      <c r="EM81" s="315"/>
      <c r="EN81" s="315"/>
      <c r="EO81" s="315"/>
      <c r="EP81" s="315"/>
      <c r="EQ81" s="315"/>
      <c r="ER81" s="315"/>
      <c r="ES81" s="315"/>
      <c r="ET81" s="315"/>
      <c r="EU81" s="315"/>
      <c r="EV81" s="315"/>
      <c r="EW81" s="315"/>
      <c r="EX81" s="315"/>
      <c r="EY81" s="315"/>
      <c r="EZ81" s="315"/>
      <c r="FA81" s="315"/>
      <c r="FB81" s="315"/>
      <c r="FC81" s="315"/>
      <c r="FD81" s="315"/>
      <c r="FE81" s="315"/>
      <c r="FF81" s="315"/>
      <c r="FG81" s="315"/>
      <c r="FH81" s="315"/>
      <c r="FI81" s="315"/>
      <c r="FJ81" s="315"/>
      <c r="FK81" s="315"/>
      <c r="FL81" s="315"/>
      <c r="FM81" s="315"/>
      <c r="FN81" s="315"/>
      <c r="FO81" s="315"/>
      <c r="FP81" s="315"/>
      <c r="FQ81" s="315"/>
      <c r="FR81" s="315"/>
      <c r="FS81" s="315"/>
      <c r="FT81" s="315"/>
      <c r="FU81" s="315"/>
      <c r="FV81" s="315"/>
      <c r="FW81" s="315"/>
      <c r="FX81" s="315"/>
      <c r="FY81" s="315"/>
      <c r="FZ81" s="315"/>
      <c r="GA81" s="315"/>
      <c r="GB81" s="315"/>
      <c r="GC81" s="315"/>
      <c r="GD81" s="315"/>
      <c r="GE81" s="315"/>
      <c r="GF81" s="315"/>
      <c r="GG81" s="315"/>
      <c r="GH81" s="315"/>
      <c r="GI81" s="315"/>
      <c r="GJ81" s="315"/>
      <c r="GK81" s="315"/>
      <c r="GL81" s="315"/>
      <c r="GM81" s="315"/>
      <c r="GN81" s="315"/>
      <c r="GO81" s="315"/>
      <c r="GP81" s="315"/>
      <c r="GQ81" s="315"/>
      <c r="GR81" s="315"/>
      <c r="GS81" s="315"/>
      <c r="GT81" s="315"/>
      <c r="GU81" s="315"/>
      <c r="GV81" s="315"/>
      <c r="GW81" s="315"/>
      <c r="GX81" s="315"/>
      <c r="GY81" s="315"/>
      <c r="GZ81" s="315"/>
      <c r="HA81" s="315"/>
      <c r="HB81" s="315"/>
      <c r="HC81" s="315"/>
      <c r="HD81" s="315"/>
      <c r="HE81" s="315"/>
      <c r="HF81" s="315"/>
      <c r="HG81" s="315"/>
      <c r="HH81" s="315"/>
      <c r="HI81" s="315"/>
      <c r="HJ81" s="315"/>
      <c r="HK81" s="315"/>
      <c r="HL81" s="315"/>
      <c r="HM81" s="315"/>
      <c r="HN81" s="315"/>
      <c r="HO81" s="315"/>
      <c r="HP81" s="315"/>
      <c r="HQ81" s="315"/>
      <c r="HR81" s="315"/>
      <c r="HS81" s="315"/>
      <c r="HT81" s="315"/>
      <c r="HU81" s="315"/>
      <c r="HV81" s="315"/>
      <c r="HW81" s="315"/>
      <c r="HX81" s="315"/>
      <c r="HY81" s="315"/>
      <c r="HZ81" s="315"/>
      <c r="IA81" s="315"/>
      <c r="IB81" s="315"/>
      <c r="IC81" s="315"/>
      <c r="ID81" s="315"/>
      <c r="IE81" s="315"/>
      <c r="IF81" s="315"/>
      <c r="IG81" s="315"/>
      <c r="IH81" s="315"/>
      <c r="II81" s="315"/>
      <c r="IJ81" s="315"/>
    </row>
    <row r="82" spans="1:244" s="260" customFormat="1" ht="12" customHeight="1">
      <c r="A82" s="271">
        <v>8062478498</v>
      </c>
      <c r="B82" s="284">
        <v>10320458</v>
      </c>
      <c r="C82" s="272" t="s">
        <v>548</v>
      </c>
      <c r="D82" s="328" t="s">
        <v>1978</v>
      </c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15"/>
      <c r="AH82" s="315"/>
      <c r="AI82" s="315"/>
      <c r="AJ82" s="315"/>
      <c r="AK82" s="315"/>
      <c r="AL82" s="315"/>
      <c r="AM82" s="315"/>
      <c r="AN82" s="315"/>
      <c r="AO82" s="315"/>
      <c r="AP82" s="315"/>
      <c r="AQ82" s="315"/>
      <c r="AR82" s="315"/>
      <c r="AS82" s="315"/>
      <c r="AT82" s="315"/>
      <c r="AU82" s="315"/>
      <c r="AV82" s="315"/>
      <c r="AW82" s="315"/>
      <c r="AX82" s="315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/>
      <c r="BM82" s="315"/>
      <c r="BN82" s="315"/>
      <c r="BO82" s="315"/>
      <c r="BP82" s="315"/>
      <c r="BQ82" s="315"/>
      <c r="BR82" s="315"/>
      <c r="BS82" s="315"/>
      <c r="BT82" s="315"/>
      <c r="BU82" s="315"/>
      <c r="BV82" s="315"/>
      <c r="BW82" s="315"/>
      <c r="BX82" s="315"/>
      <c r="BY82" s="315"/>
      <c r="BZ82" s="315"/>
      <c r="CA82" s="315"/>
      <c r="CB82" s="315"/>
      <c r="CC82" s="315"/>
      <c r="CD82" s="315"/>
      <c r="CE82" s="315"/>
      <c r="CF82" s="315"/>
      <c r="CG82" s="315"/>
      <c r="CH82" s="315"/>
      <c r="CI82" s="315"/>
      <c r="CJ82" s="315"/>
      <c r="CK82" s="315"/>
      <c r="CL82" s="315"/>
      <c r="CM82" s="315"/>
      <c r="CN82" s="315"/>
      <c r="CO82" s="315"/>
      <c r="CP82" s="315"/>
      <c r="CQ82" s="315"/>
      <c r="CR82" s="315"/>
      <c r="CS82" s="315"/>
      <c r="CT82" s="315"/>
      <c r="CU82" s="315"/>
      <c r="CV82" s="315"/>
      <c r="CW82" s="315"/>
      <c r="CX82" s="315"/>
      <c r="CY82" s="315"/>
      <c r="CZ82" s="315"/>
      <c r="DA82" s="315"/>
      <c r="DB82" s="315"/>
      <c r="DC82" s="315"/>
      <c r="DD82" s="315"/>
      <c r="DE82" s="315"/>
      <c r="DF82" s="315"/>
      <c r="DG82" s="315"/>
      <c r="DH82" s="315"/>
      <c r="DI82" s="315"/>
      <c r="DJ82" s="315"/>
      <c r="DK82" s="315"/>
      <c r="DL82" s="315"/>
      <c r="DM82" s="315"/>
      <c r="DN82" s="315"/>
      <c r="DO82" s="315"/>
      <c r="DP82" s="315"/>
      <c r="DQ82" s="315"/>
      <c r="DR82" s="315"/>
      <c r="DS82" s="315"/>
      <c r="DT82" s="315"/>
      <c r="DU82" s="315"/>
      <c r="DV82" s="315"/>
      <c r="DW82" s="315"/>
      <c r="DX82" s="315"/>
      <c r="DY82" s="315"/>
      <c r="DZ82" s="315"/>
      <c r="EA82" s="315"/>
      <c r="EB82" s="315"/>
      <c r="EC82" s="315"/>
      <c r="ED82" s="315"/>
      <c r="EE82" s="315"/>
      <c r="EF82" s="315"/>
      <c r="EG82" s="315"/>
      <c r="EH82" s="315"/>
      <c r="EI82" s="315"/>
      <c r="EJ82" s="315"/>
      <c r="EK82" s="315"/>
      <c r="EL82" s="315"/>
      <c r="EM82" s="315"/>
      <c r="EN82" s="315"/>
      <c r="EO82" s="315"/>
      <c r="EP82" s="315"/>
      <c r="EQ82" s="315"/>
      <c r="ER82" s="315"/>
      <c r="ES82" s="315"/>
      <c r="ET82" s="315"/>
      <c r="EU82" s="315"/>
      <c r="EV82" s="315"/>
      <c r="EW82" s="315"/>
      <c r="EX82" s="315"/>
      <c r="EY82" s="315"/>
      <c r="EZ82" s="315"/>
      <c r="FA82" s="315"/>
      <c r="FB82" s="315"/>
      <c r="FC82" s="315"/>
      <c r="FD82" s="315"/>
      <c r="FE82" s="315"/>
      <c r="FF82" s="315"/>
      <c r="FG82" s="315"/>
      <c r="FH82" s="315"/>
      <c r="FI82" s="315"/>
      <c r="FJ82" s="315"/>
      <c r="FK82" s="315"/>
      <c r="FL82" s="315"/>
      <c r="FM82" s="315"/>
      <c r="FN82" s="315"/>
      <c r="FO82" s="315"/>
      <c r="FP82" s="315"/>
      <c r="FQ82" s="315"/>
      <c r="FR82" s="315"/>
      <c r="FS82" s="315"/>
      <c r="FT82" s="315"/>
      <c r="FU82" s="315"/>
      <c r="FV82" s="315"/>
      <c r="FW82" s="315"/>
      <c r="FX82" s="315"/>
      <c r="FY82" s="315"/>
      <c r="FZ82" s="315"/>
      <c r="GA82" s="315"/>
      <c r="GB82" s="315"/>
      <c r="GC82" s="315"/>
      <c r="GD82" s="315"/>
      <c r="GE82" s="315"/>
      <c r="GF82" s="315"/>
      <c r="GG82" s="315"/>
      <c r="GH82" s="315"/>
      <c r="GI82" s="315"/>
      <c r="GJ82" s="315"/>
      <c r="GK82" s="315"/>
      <c r="GL82" s="315"/>
      <c r="GM82" s="315"/>
      <c r="GN82" s="315"/>
      <c r="GO82" s="315"/>
      <c r="GP82" s="315"/>
      <c r="GQ82" s="315"/>
      <c r="GR82" s="315"/>
      <c r="GS82" s="315"/>
      <c r="GT82" s="315"/>
      <c r="GU82" s="315"/>
      <c r="GV82" s="315"/>
      <c r="GW82" s="315"/>
      <c r="GX82" s="315"/>
      <c r="GY82" s="315"/>
      <c r="GZ82" s="315"/>
      <c r="HA82" s="315"/>
      <c r="HB82" s="315"/>
      <c r="HC82" s="315"/>
      <c r="HD82" s="315"/>
      <c r="HE82" s="315"/>
      <c r="HF82" s="315"/>
      <c r="HG82" s="315"/>
      <c r="HH82" s="315"/>
      <c r="HI82" s="315"/>
      <c r="HJ82" s="315"/>
      <c r="HK82" s="315"/>
      <c r="HL82" s="315"/>
      <c r="HM82" s="315"/>
      <c r="HN82" s="315"/>
      <c r="HO82" s="315"/>
      <c r="HP82" s="315"/>
      <c r="HQ82" s="315"/>
      <c r="HR82" s="315"/>
      <c r="HS82" s="315"/>
      <c r="HT82" s="315"/>
      <c r="HU82" s="315"/>
      <c r="HV82" s="315"/>
      <c r="HW82" s="315"/>
      <c r="HX82" s="315"/>
      <c r="HY82" s="315"/>
      <c r="HZ82" s="315"/>
      <c r="IA82" s="315"/>
      <c r="IB82" s="315"/>
      <c r="IC82" s="315"/>
      <c r="ID82" s="315"/>
      <c r="IE82" s="315"/>
      <c r="IF82" s="315"/>
      <c r="IG82" s="315"/>
      <c r="IH82" s="315"/>
      <c r="II82" s="315"/>
      <c r="IJ82" s="315"/>
    </row>
    <row r="83" spans="1:244" s="260" customFormat="1" ht="12" customHeight="1">
      <c r="A83" s="271">
        <v>8062478822</v>
      </c>
      <c r="B83" s="284">
        <v>10311081</v>
      </c>
      <c r="C83" s="272" t="s">
        <v>554</v>
      </c>
      <c r="D83" s="328" t="s">
        <v>1978</v>
      </c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5"/>
      <c r="AG83" s="315"/>
      <c r="AH83" s="315"/>
      <c r="AI83" s="315"/>
      <c r="AJ83" s="315"/>
      <c r="AK83" s="315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/>
      <c r="BM83" s="315"/>
      <c r="BN83" s="315"/>
      <c r="BO83" s="315"/>
      <c r="BP83" s="315"/>
      <c r="BQ83" s="315"/>
      <c r="BR83" s="315"/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315"/>
      <c r="CI83" s="315"/>
      <c r="CJ83" s="315"/>
      <c r="CK83" s="315"/>
      <c r="CL83" s="315"/>
      <c r="CM83" s="315"/>
      <c r="CN83" s="315"/>
      <c r="CO83" s="315"/>
      <c r="CP83" s="315"/>
      <c r="CQ83" s="315"/>
      <c r="CR83" s="315"/>
      <c r="CS83" s="315"/>
      <c r="CT83" s="315"/>
      <c r="CU83" s="315"/>
      <c r="CV83" s="315"/>
      <c r="CW83" s="315"/>
      <c r="CX83" s="315"/>
      <c r="CY83" s="315"/>
      <c r="CZ83" s="315"/>
      <c r="DA83" s="315"/>
      <c r="DB83" s="315"/>
      <c r="DC83" s="315"/>
      <c r="DD83" s="315"/>
      <c r="DE83" s="315"/>
      <c r="DF83" s="315"/>
      <c r="DG83" s="315"/>
      <c r="DH83" s="315"/>
      <c r="DI83" s="315"/>
      <c r="DJ83" s="315"/>
      <c r="DK83" s="315"/>
      <c r="DL83" s="315"/>
      <c r="DM83" s="315"/>
      <c r="DN83" s="315"/>
      <c r="DO83" s="315"/>
      <c r="DP83" s="315"/>
      <c r="DQ83" s="315"/>
      <c r="DR83" s="315"/>
      <c r="DS83" s="315"/>
      <c r="DT83" s="315"/>
      <c r="DU83" s="315"/>
      <c r="DV83" s="315"/>
      <c r="DW83" s="315"/>
      <c r="DX83" s="315"/>
      <c r="DY83" s="315"/>
      <c r="DZ83" s="315"/>
      <c r="EA83" s="315"/>
      <c r="EB83" s="315"/>
      <c r="EC83" s="315"/>
      <c r="ED83" s="315"/>
      <c r="EE83" s="315"/>
      <c r="EF83" s="315"/>
      <c r="EG83" s="315"/>
      <c r="EH83" s="315"/>
      <c r="EI83" s="315"/>
      <c r="EJ83" s="315"/>
      <c r="EK83" s="315"/>
      <c r="EL83" s="315"/>
      <c r="EM83" s="315"/>
      <c r="EN83" s="315"/>
      <c r="EO83" s="315"/>
      <c r="EP83" s="315"/>
      <c r="EQ83" s="315"/>
      <c r="ER83" s="315"/>
      <c r="ES83" s="315"/>
      <c r="ET83" s="315"/>
      <c r="EU83" s="315"/>
      <c r="EV83" s="315"/>
      <c r="EW83" s="315"/>
      <c r="EX83" s="315"/>
      <c r="EY83" s="315"/>
      <c r="EZ83" s="315"/>
      <c r="FA83" s="315"/>
      <c r="FB83" s="315"/>
      <c r="FC83" s="315"/>
      <c r="FD83" s="315"/>
      <c r="FE83" s="315"/>
      <c r="FF83" s="315"/>
      <c r="FG83" s="315"/>
      <c r="FH83" s="315"/>
      <c r="FI83" s="315"/>
      <c r="FJ83" s="315"/>
      <c r="FK83" s="315"/>
      <c r="FL83" s="315"/>
      <c r="FM83" s="315"/>
      <c r="FN83" s="315"/>
      <c r="FO83" s="315"/>
      <c r="FP83" s="315"/>
      <c r="FQ83" s="315"/>
      <c r="FR83" s="315"/>
      <c r="FS83" s="315"/>
      <c r="FT83" s="315"/>
      <c r="FU83" s="315"/>
      <c r="FV83" s="315"/>
      <c r="FW83" s="315"/>
      <c r="FX83" s="315"/>
      <c r="FY83" s="315"/>
      <c r="FZ83" s="315"/>
      <c r="GA83" s="315"/>
      <c r="GB83" s="315"/>
      <c r="GC83" s="315"/>
      <c r="GD83" s="315"/>
      <c r="GE83" s="315"/>
      <c r="GF83" s="315"/>
      <c r="GG83" s="315"/>
      <c r="GH83" s="315"/>
      <c r="GI83" s="315"/>
      <c r="GJ83" s="315"/>
      <c r="GK83" s="315"/>
      <c r="GL83" s="315"/>
      <c r="GM83" s="315"/>
      <c r="GN83" s="315"/>
      <c r="GO83" s="315"/>
      <c r="GP83" s="315"/>
      <c r="GQ83" s="315"/>
      <c r="GR83" s="315"/>
      <c r="GS83" s="315"/>
      <c r="GT83" s="315"/>
      <c r="GU83" s="315"/>
      <c r="GV83" s="315"/>
      <c r="GW83" s="315"/>
      <c r="GX83" s="315"/>
      <c r="GY83" s="315"/>
      <c r="GZ83" s="315"/>
      <c r="HA83" s="315"/>
      <c r="HB83" s="315"/>
      <c r="HC83" s="315"/>
      <c r="HD83" s="315"/>
      <c r="HE83" s="315"/>
      <c r="HF83" s="315"/>
      <c r="HG83" s="315"/>
      <c r="HH83" s="315"/>
      <c r="HI83" s="315"/>
      <c r="HJ83" s="315"/>
      <c r="HK83" s="315"/>
      <c r="HL83" s="315"/>
      <c r="HM83" s="315"/>
      <c r="HN83" s="315"/>
      <c r="HO83" s="315"/>
      <c r="HP83" s="315"/>
      <c r="HQ83" s="315"/>
      <c r="HR83" s="315"/>
      <c r="HS83" s="315"/>
      <c r="HT83" s="315"/>
      <c r="HU83" s="315"/>
      <c r="HV83" s="315"/>
      <c r="HW83" s="315"/>
      <c r="HX83" s="315"/>
      <c r="HY83" s="315"/>
      <c r="HZ83" s="315"/>
      <c r="IA83" s="315"/>
      <c r="IB83" s="315"/>
      <c r="IC83" s="315"/>
      <c r="ID83" s="315"/>
      <c r="IE83" s="315"/>
      <c r="IF83" s="315"/>
      <c r="IG83" s="315"/>
      <c r="IH83" s="315"/>
      <c r="II83" s="315"/>
      <c r="IJ83" s="315"/>
    </row>
    <row r="84" spans="1:244" s="260" customFormat="1" ht="12" customHeight="1">
      <c r="A84" s="271">
        <v>8062478533</v>
      </c>
      <c r="B84" s="284">
        <v>10311046</v>
      </c>
      <c r="C84" s="272" t="s">
        <v>553</v>
      </c>
      <c r="D84" s="328" t="s">
        <v>1978</v>
      </c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/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5"/>
      <c r="CG84" s="315"/>
      <c r="CH84" s="315"/>
      <c r="CI84" s="315"/>
      <c r="CJ84" s="315"/>
      <c r="CK84" s="315"/>
      <c r="CL84" s="315"/>
      <c r="CM84" s="315"/>
      <c r="CN84" s="315"/>
      <c r="CO84" s="315"/>
      <c r="CP84" s="315"/>
      <c r="CQ84" s="315"/>
      <c r="CR84" s="315"/>
      <c r="CS84" s="315"/>
      <c r="CT84" s="315"/>
      <c r="CU84" s="315"/>
      <c r="CV84" s="315"/>
      <c r="CW84" s="315"/>
      <c r="CX84" s="315"/>
      <c r="CY84" s="315"/>
      <c r="CZ84" s="315"/>
      <c r="DA84" s="315"/>
      <c r="DB84" s="315"/>
      <c r="DC84" s="315"/>
      <c r="DD84" s="315"/>
      <c r="DE84" s="315"/>
      <c r="DF84" s="315"/>
      <c r="DG84" s="315"/>
      <c r="DH84" s="315"/>
      <c r="DI84" s="315"/>
      <c r="DJ84" s="315"/>
      <c r="DK84" s="315"/>
      <c r="DL84" s="315"/>
      <c r="DM84" s="315"/>
      <c r="DN84" s="315"/>
      <c r="DO84" s="315"/>
      <c r="DP84" s="315"/>
      <c r="DQ84" s="315"/>
      <c r="DR84" s="315"/>
      <c r="DS84" s="315"/>
      <c r="DT84" s="315"/>
      <c r="DU84" s="315"/>
      <c r="DV84" s="315"/>
      <c r="DW84" s="315"/>
      <c r="DX84" s="315"/>
      <c r="DY84" s="315"/>
      <c r="DZ84" s="315"/>
      <c r="EA84" s="315"/>
      <c r="EB84" s="315"/>
      <c r="EC84" s="315"/>
      <c r="ED84" s="315"/>
      <c r="EE84" s="315"/>
      <c r="EF84" s="315"/>
      <c r="EG84" s="315"/>
      <c r="EH84" s="315"/>
      <c r="EI84" s="315"/>
      <c r="EJ84" s="315"/>
      <c r="EK84" s="315"/>
      <c r="EL84" s="315"/>
      <c r="EM84" s="315"/>
      <c r="EN84" s="315"/>
      <c r="EO84" s="315"/>
      <c r="EP84" s="315"/>
      <c r="EQ84" s="315"/>
      <c r="ER84" s="315"/>
      <c r="ES84" s="315"/>
      <c r="ET84" s="315"/>
      <c r="EU84" s="315"/>
      <c r="EV84" s="315"/>
      <c r="EW84" s="315"/>
      <c r="EX84" s="315"/>
      <c r="EY84" s="315"/>
      <c r="EZ84" s="315"/>
      <c r="FA84" s="315"/>
      <c r="FB84" s="315"/>
      <c r="FC84" s="315"/>
      <c r="FD84" s="315"/>
      <c r="FE84" s="315"/>
      <c r="FF84" s="315"/>
      <c r="FG84" s="315"/>
      <c r="FH84" s="315"/>
      <c r="FI84" s="315"/>
      <c r="FJ84" s="315"/>
      <c r="FK84" s="315"/>
      <c r="FL84" s="315"/>
      <c r="FM84" s="315"/>
      <c r="FN84" s="315"/>
      <c r="FO84" s="315"/>
      <c r="FP84" s="315"/>
      <c r="FQ84" s="315"/>
      <c r="FR84" s="315"/>
      <c r="FS84" s="315"/>
      <c r="FT84" s="315"/>
      <c r="FU84" s="315"/>
      <c r="FV84" s="315"/>
      <c r="FW84" s="315"/>
      <c r="FX84" s="315"/>
      <c r="FY84" s="315"/>
      <c r="FZ84" s="315"/>
      <c r="GA84" s="315"/>
      <c r="GB84" s="315"/>
      <c r="GC84" s="315"/>
      <c r="GD84" s="315"/>
      <c r="GE84" s="315"/>
      <c r="GF84" s="315"/>
      <c r="GG84" s="315"/>
      <c r="GH84" s="315"/>
      <c r="GI84" s="315"/>
      <c r="GJ84" s="315"/>
      <c r="GK84" s="315"/>
      <c r="GL84" s="315"/>
      <c r="GM84" s="315"/>
      <c r="GN84" s="315"/>
      <c r="GO84" s="315"/>
      <c r="GP84" s="315"/>
      <c r="GQ84" s="315"/>
      <c r="GR84" s="315"/>
      <c r="GS84" s="315"/>
      <c r="GT84" s="315"/>
      <c r="GU84" s="315"/>
      <c r="GV84" s="315"/>
      <c r="GW84" s="315"/>
      <c r="GX84" s="315"/>
      <c r="GY84" s="315"/>
      <c r="GZ84" s="315"/>
      <c r="HA84" s="315"/>
      <c r="HB84" s="315"/>
      <c r="HC84" s="315"/>
      <c r="HD84" s="315"/>
      <c r="HE84" s="315"/>
      <c r="HF84" s="315"/>
      <c r="HG84" s="315"/>
      <c r="HH84" s="315"/>
      <c r="HI84" s="315"/>
      <c r="HJ84" s="315"/>
      <c r="HK84" s="315"/>
      <c r="HL84" s="315"/>
      <c r="HM84" s="315"/>
      <c r="HN84" s="315"/>
      <c r="HO84" s="315"/>
      <c r="HP84" s="315"/>
      <c r="HQ84" s="315"/>
      <c r="HR84" s="315"/>
      <c r="HS84" s="315"/>
      <c r="HT84" s="315"/>
      <c r="HU84" s="315"/>
      <c r="HV84" s="315"/>
      <c r="HW84" s="315"/>
      <c r="HX84" s="315"/>
      <c r="HY84" s="315"/>
      <c r="HZ84" s="315"/>
      <c r="IA84" s="315"/>
      <c r="IB84" s="315"/>
      <c r="IC84" s="315"/>
      <c r="ID84" s="315"/>
      <c r="IE84" s="315"/>
      <c r="IF84" s="315"/>
      <c r="IG84" s="315"/>
      <c r="IH84" s="315"/>
      <c r="II84" s="315"/>
      <c r="IJ84" s="315"/>
    </row>
    <row r="85" spans="1:244" s="260" customFormat="1" ht="12" customHeight="1">
      <c r="A85" s="271">
        <v>8062478535</v>
      </c>
      <c r="B85" s="284">
        <v>10311047</v>
      </c>
      <c r="C85" s="272" t="s">
        <v>552</v>
      </c>
      <c r="D85" s="328" t="s">
        <v>1978</v>
      </c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315"/>
      <c r="BK85" s="315"/>
      <c r="BL85" s="315"/>
      <c r="BM85" s="315"/>
      <c r="BN85" s="315"/>
      <c r="BO85" s="315"/>
      <c r="BP85" s="315"/>
      <c r="BQ85" s="315"/>
      <c r="BR85" s="315"/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5"/>
      <c r="CG85" s="315"/>
      <c r="CH85" s="315"/>
      <c r="CI85" s="315"/>
      <c r="CJ85" s="315"/>
      <c r="CK85" s="315"/>
      <c r="CL85" s="315"/>
      <c r="CM85" s="315"/>
      <c r="CN85" s="315"/>
      <c r="CO85" s="315"/>
      <c r="CP85" s="315"/>
      <c r="CQ85" s="315"/>
      <c r="CR85" s="315"/>
      <c r="CS85" s="315"/>
      <c r="CT85" s="315"/>
      <c r="CU85" s="315"/>
      <c r="CV85" s="315"/>
      <c r="CW85" s="315"/>
      <c r="CX85" s="315"/>
      <c r="CY85" s="315"/>
      <c r="CZ85" s="315"/>
      <c r="DA85" s="315"/>
      <c r="DB85" s="315"/>
      <c r="DC85" s="315"/>
      <c r="DD85" s="315"/>
      <c r="DE85" s="315"/>
      <c r="DF85" s="315"/>
      <c r="DG85" s="315"/>
      <c r="DH85" s="315"/>
      <c r="DI85" s="315"/>
      <c r="DJ85" s="315"/>
      <c r="DK85" s="315"/>
      <c r="DL85" s="315"/>
      <c r="DM85" s="315"/>
      <c r="DN85" s="315"/>
      <c r="DO85" s="315"/>
      <c r="DP85" s="315"/>
      <c r="DQ85" s="315"/>
      <c r="DR85" s="315"/>
      <c r="DS85" s="315"/>
      <c r="DT85" s="315"/>
      <c r="DU85" s="315"/>
      <c r="DV85" s="315"/>
      <c r="DW85" s="315"/>
      <c r="DX85" s="315"/>
      <c r="DY85" s="315"/>
      <c r="DZ85" s="315"/>
      <c r="EA85" s="315"/>
      <c r="EB85" s="315"/>
      <c r="EC85" s="315"/>
      <c r="ED85" s="315"/>
      <c r="EE85" s="315"/>
      <c r="EF85" s="315"/>
      <c r="EG85" s="315"/>
      <c r="EH85" s="315"/>
      <c r="EI85" s="315"/>
      <c r="EJ85" s="315"/>
      <c r="EK85" s="315"/>
      <c r="EL85" s="315"/>
      <c r="EM85" s="315"/>
      <c r="EN85" s="315"/>
      <c r="EO85" s="315"/>
      <c r="EP85" s="315"/>
      <c r="EQ85" s="315"/>
      <c r="ER85" s="315"/>
      <c r="ES85" s="315"/>
      <c r="ET85" s="315"/>
      <c r="EU85" s="315"/>
      <c r="EV85" s="315"/>
      <c r="EW85" s="315"/>
      <c r="EX85" s="315"/>
      <c r="EY85" s="315"/>
      <c r="EZ85" s="315"/>
      <c r="FA85" s="315"/>
      <c r="FB85" s="315"/>
      <c r="FC85" s="315"/>
      <c r="FD85" s="315"/>
      <c r="FE85" s="315"/>
      <c r="FF85" s="315"/>
      <c r="FG85" s="315"/>
      <c r="FH85" s="315"/>
      <c r="FI85" s="315"/>
      <c r="FJ85" s="315"/>
      <c r="FK85" s="315"/>
      <c r="FL85" s="315"/>
      <c r="FM85" s="315"/>
      <c r="FN85" s="315"/>
      <c r="FO85" s="315"/>
      <c r="FP85" s="315"/>
      <c r="FQ85" s="315"/>
      <c r="FR85" s="315"/>
      <c r="FS85" s="315"/>
      <c r="FT85" s="315"/>
      <c r="FU85" s="315"/>
      <c r="FV85" s="315"/>
      <c r="FW85" s="315"/>
      <c r="FX85" s="315"/>
      <c r="FY85" s="315"/>
      <c r="FZ85" s="315"/>
      <c r="GA85" s="315"/>
      <c r="GB85" s="315"/>
      <c r="GC85" s="315"/>
      <c r="GD85" s="315"/>
      <c r="GE85" s="315"/>
      <c r="GF85" s="315"/>
      <c r="GG85" s="315"/>
      <c r="GH85" s="315"/>
      <c r="GI85" s="315"/>
      <c r="GJ85" s="315"/>
      <c r="GK85" s="315"/>
      <c r="GL85" s="315"/>
      <c r="GM85" s="315"/>
      <c r="GN85" s="315"/>
      <c r="GO85" s="315"/>
      <c r="GP85" s="315"/>
      <c r="GQ85" s="315"/>
      <c r="GR85" s="315"/>
      <c r="GS85" s="315"/>
      <c r="GT85" s="315"/>
      <c r="GU85" s="315"/>
      <c r="GV85" s="315"/>
      <c r="GW85" s="315"/>
      <c r="GX85" s="315"/>
      <c r="GY85" s="315"/>
      <c r="GZ85" s="315"/>
      <c r="HA85" s="315"/>
      <c r="HB85" s="315"/>
      <c r="HC85" s="315"/>
      <c r="HD85" s="315"/>
      <c r="HE85" s="315"/>
      <c r="HF85" s="315"/>
      <c r="HG85" s="315"/>
      <c r="HH85" s="315"/>
      <c r="HI85" s="315"/>
      <c r="HJ85" s="315"/>
      <c r="HK85" s="315"/>
      <c r="HL85" s="315"/>
      <c r="HM85" s="315"/>
      <c r="HN85" s="315"/>
      <c r="HO85" s="315"/>
      <c r="HP85" s="315"/>
      <c r="HQ85" s="315"/>
      <c r="HR85" s="315"/>
      <c r="HS85" s="315"/>
      <c r="HT85" s="315"/>
      <c r="HU85" s="315"/>
      <c r="HV85" s="315"/>
      <c r="HW85" s="315"/>
      <c r="HX85" s="315"/>
      <c r="HY85" s="315"/>
      <c r="HZ85" s="315"/>
      <c r="IA85" s="315"/>
      <c r="IB85" s="315"/>
      <c r="IC85" s="315"/>
      <c r="ID85" s="315"/>
      <c r="IE85" s="315"/>
      <c r="IF85" s="315"/>
      <c r="IG85" s="315"/>
      <c r="IH85" s="315"/>
      <c r="II85" s="315"/>
      <c r="IJ85" s="315"/>
    </row>
    <row r="86" spans="1:244" s="260" customFormat="1" ht="12" customHeight="1">
      <c r="A86" s="271">
        <v>8062105610</v>
      </c>
      <c r="B86" s="284">
        <v>10309775</v>
      </c>
      <c r="C86" s="272" t="s">
        <v>551</v>
      </c>
      <c r="D86" s="328" t="s">
        <v>1978</v>
      </c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/>
      <c r="BM86" s="315"/>
      <c r="BN86" s="315"/>
      <c r="BO86" s="315"/>
      <c r="BP86" s="315"/>
      <c r="BQ86" s="315"/>
      <c r="BR86" s="315"/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5"/>
      <c r="CG86" s="315"/>
      <c r="CH86" s="315"/>
      <c r="CI86" s="315"/>
      <c r="CJ86" s="315"/>
      <c r="CK86" s="315"/>
      <c r="CL86" s="315"/>
      <c r="CM86" s="315"/>
      <c r="CN86" s="315"/>
      <c r="CO86" s="315"/>
      <c r="CP86" s="315"/>
      <c r="CQ86" s="315"/>
      <c r="CR86" s="315"/>
      <c r="CS86" s="315"/>
      <c r="CT86" s="315"/>
      <c r="CU86" s="315"/>
      <c r="CV86" s="315"/>
      <c r="CW86" s="315"/>
      <c r="CX86" s="315"/>
      <c r="CY86" s="315"/>
      <c r="CZ86" s="315"/>
      <c r="DA86" s="315"/>
      <c r="DB86" s="315"/>
      <c r="DC86" s="315"/>
      <c r="DD86" s="315"/>
      <c r="DE86" s="315"/>
      <c r="DF86" s="315"/>
      <c r="DG86" s="315"/>
      <c r="DH86" s="315"/>
      <c r="DI86" s="315"/>
      <c r="DJ86" s="315"/>
      <c r="DK86" s="315"/>
      <c r="DL86" s="315"/>
      <c r="DM86" s="315"/>
      <c r="DN86" s="315"/>
      <c r="DO86" s="315"/>
      <c r="DP86" s="315"/>
      <c r="DQ86" s="315"/>
      <c r="DR86" s="315"/>
      <c r="DS86" s="315"/>
      <c r="DT86" s="315"/>
      <c r="DU86" s="315"/>
      <c r="DV86" s="315"/>
      <c r="DW86" s="315"/>
      <c r="DX86" s="315"/>
      <c r="DY86" s="315"/>
      <c r="DZ86" s="315"/>
      <c r="EA86" s="315"/>
      <c r="EB86" s="315"/>
      <c r="EC86" s="315"/>
      <c r="ED86" s="315"/>
      <c r="EE86" s="315"/>
      <c r="EF86" s="315"/>
      <c r="EG86" s="315"/>
      <c r="EH86" s="315"/>
      <c r="EI86" s="315"/>
      <c r="EJ86" s="315"/>
      <c r="EK86" s="315"/>
      <c r="EL86" s="315"/>
      <c r="EM86" s="315"/>
      <c r="EN86" s="315"/>
      <c r="EO86" s="315"/>
      <c r="EP86" s="315"/>
      <c r="EQ86" s="315"/>
      <c r="ER86" s="315"/>
      <c r="ES86" s="315"/>
      <c r="ET86" s="315"/>
      <c r="EU86" s="315"/>
      <c r="EV86" s="315"/>
      <c r="EW86" s="315"/>
      <c r="EX86" s="315"/>
      <c r="EY86" s="315"/>
      <c r="EZ86" s="315"/>
      <c r="FA86" s="315"/>
      <c r="FB86" s="315"/>
      <c r="FC86" s="315"/>
      <c r="FD86" s="315"/>
      <c r="FE86" s="315"/>
      <c r="FF86" s="315"/>
      <c r="FG86" s="315"/>
      <c r="FH86" s="315"/>
      <c r="FI86" s="315"/>
      <c r="FJ86" s="315"/>
      <c r="FK86" s="315"/>
      <c r="FL86" s="315"/>
      <c r="FM86" s="315"/>
      <c r="FN86" s="315"/>
      <c r="FO86" s="315"/>
      <c r="FP86" s="315"/>
      <c r="FQ86" s="315"/>
      <c r="FR86" s="315"/>
      <c r="FS86" s="315"/>
      <c r="FT86" s="315"/>
      <c r="FU86" s="315"/>
      <c r="FV86" s="315"/>
      <c r="FW86" s="315"/>
      <c r="FX86" s="315"/>
      <c r="FY86" s="315"/>
      <c r="FZ86" s="315"/>
      <c r="GA86" s="315"/>
      <c r="GB86" s="315"/>
      <c r="GC86" s="315"/>
      <c r="GD86" s="315"/>
      <c r="GE86" s="315"/>
      <c r="GF86" s="315"/>
      <c r="GG86" s="315"/>
      <c r="GH86" s="315"/>
      <c r="GI86" s="315"/>
      <c r="GJ86" s="315"/>
      <c r="GK86" s="315"/>
      <c r="GL86" s="315"/>
      <c r="GM86" s="315"/>
      <c r="GN86" s="315"/>
      <c r="GO86" s="315"/>
      <c r="GP86" s="315"/>
      <c r="GQ86" s="315"/>
      <c r="GR86" s="315"/>
      <c r="GS86" s="315"/>
      <c r="GT86" s="315"/>
      <c r="GU86" s="315"/>
      <c r="GV86" s="315"/>
      <c r="GW86" s="315"/>
      <c r="GX86" s="315"/>
      <c r="GY86" s="315"/>
      <c r="GZ86" s="315"/>
      <c r="HA86" s="315"/>
      <c r="HB86" s="315"/>
      <c r="HC86" s="315"/>
      <c r="HD86" s="315"/>
      <c r="HE86" s="315"/>
      <c r="HF86" s="315"/>
      <c r="HG86" s="315"/>
      <c r="HH86" s="315"/>
      <c r="HI86" s="315"/>
      <c r="HJ86" s="315"/>
      <c r="HK86" s="315"/>
      <c r="HL86" s="315"/>
      <c r="HM86" s="315"/>
      <c r="HN86" s="315"/>
      <c r="HO86" s="315"/>
      <c r="HP86" s="315"/>
      <c r="HQ86" s="315"/>
      <c r="HR86" s="315"/>
      <c r="HS86" s="315"/>
      <c r="HT86" s="315"/>
      <c r="HU86" s="315"/>
      <c r="HV86" s="315"/>
      <c r="HW86" s="315"/>
      <c r="HX86" s="315"/>
      <c r="HY86" s="315"/>
      <c r="HZ86" s="315"/>
      <c r="IA86" s="315"/>
      <c r="IB86" s="315"/>
      <c r="IC86" s="315"/>
      <c r="ID86" s="315"/>
      <c r="IE86" s="315"/>
      <c r="IF86" s="315"/>
      <c r="IG86" s="315"/>
      <c r="IH86" s="315"/>
      <c r="II86" s="315"/>
      <c r="IJ86" s="315"/>
    </row>
    <row r="87" spans="1:244" s="260" customFormat="1" ht="12" customHeight="1">
      <c r="A87" s="271">
        <v>8062478701</v>
      </c>
      <c r="B87" s="284">
        <v>10311078</v>
      </c>
      <c r="C87" s="272" t="s">
        <v>550</v>
      </c>
      <c r="D87" s="328" t="s">
        <v>1978</v>
      </c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/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5"/>
      <c r="CG87" s="315"/>
      <c r="CH87" s="315"/>
      <c r="CI87" s="315"/>
      <c r="CJ87" s="315"/>
      <c r="CK87" s="315"/>
      <c r="CL87" s="315"/>
      <c r="CM87" s="315"/>
      <c r="CN87" s="315"/>
      <c r="CO87" s="315"/>
      <c r="CP87" s="315"/>
      <c r="CQ87" s="315"/>
      <c r="CR87" s="315"/>
      <c r="CS87" s="315"/>
      <c r="CT87" s="315"/>
      <c r="CU87" s="315"/>
      <c r="CV87" s="315"/>
      <c r="CW87" s="315"/>
      <c r="CX87" s="315"/>
      <c r="CY87" s="315"/>
      <c r="CZ87" s="315"/>
      <c r="DA87" s="315"/>
      <c r="DB87" s="315"/>
      <c r="DC87" s="315"/>
      <c r="DD87" s="315"/>
      <c r="DE87" s="315"/>
      <c r="DF87" s="315"/>
      <c r="DG87" s="315"/>
      <c r="DH87" s="315"/>
      <c r="DI87" s="315"/>
      <c r="DJ87" s="315"/>
      <c r="DK87" s="315"/>
      <c r="DL87" s="315"/>
      <c r="DM87" s="315"/>
      <c r="DN87" s="315"/>
      <c r="DO87" s="315"/>
      <c r="DP87" s="315"/>
      <c r="DQ87" s="315"/>
      <c r="DR87" s="315"/>
      <c r="DS87" s="315"/>
      <c r="DT87" s="315"/>
      <c r="DU87" s="315"/>
      <c r="DV87" s="315"/>
      <c r="DW87" s="315"/>
      <c r="DX87" s="315"/>
      <c r="DY87" s="315"/>
      <c r="DZ87" s="315"/>
      <c r="EA87" s="315"/>
      <c r="EB87" s="315"/>
      <c r="EC87" s="315"/>
      <c r="ED87" s="315"/>
      <c r="EE87" s="315"/>
      <c r="EF87" s="315"/>
      <c r="EG87" s="315"/>
      <c r="EH87" s="315"/>
      <c r="EI87" s="315"/>
      <c r="EJ87" s="315"/>
      <c r="EK87" s="315"/>
      <c r="EL87" s="315"/>
      <c r="EM87" s="315"/>
      <c r="EN87" s="315"/>
      <c r="EO87" s="315"/>
      <c r="EP87" s="315"/>
      <c r="EQ87" s="315"/>
      <c r="ER87" s="315"/>
      <c r="ES87" s="315"/>
      <c r="ET87" s="315"/>
      <c r="EU87" s="315"/>
      <c r="EV87" s="315"/>
      <c r="EW87" s="315"/>
      <c r="EX87" s="315"/>
      <c r="EY87" s="315"/>
      <c r="EZ87" s="315"/>
      <c r="FA87" s="315"/>
      <c r="FB87" s="315"/>
      <c r="FC87" s="315"/>
      <c r="FD87" s="315"/>
      <c r="FE87" s="315"/>
      <c r="FF87" s="315"/>
      <c r="FG87" s="315"/>
      <c r="FH87" s="315"/>
      <c r="FI87" s="315"/>
      <c r="FJ87" s="315"/>
      <c r="FK87" s="315"/>
      <c r="FL87" s="315"/>
      <c r="FM87" s="315"/>
      <c r="FN87" s="315"/>
      <c r="FO87" s="315"/>
      <c r="FP87" s="315"/>
      <c r="FQ87" s="315"/>
      <c r="FR87" s="315"/>
      <c r="FS87" s="315"/>
      <c r="FT87" s="315"/>
      <c r="FU87" s="315"/>
      <c r="FV87" s="315"/>
      <c r="FW87" s="315"/>
      <c r="FX87" s="315"/>
      <c r="FY87" s="315"/>
      <c r="FZ87" s="315"/>
      <c r="GA87" s="315"/>
      <c r="GB87" s="315"/>
      <c r="GC87" s="315"/>
      <c r="GD87" s="315"/>
      <c r="GE87" s="315"/>
      <c r="GF87" s="315"/>
      <c r="GG87" s="315"/>
      <c r="GH87" s="315"/>
      <c r="GI87" s="315"/>
      <c r="GJ87" s="315"/>
      <c r="GK87" s="315"/>
      <c r="GL87" s="315"/>
      <c r="GM87" s="315"/>
      <c r="GN87" s="315"/>
      <c r="GO87" s="315"/>
      <c r="GP87" s="315"/>
      <c r="GQ87" s="315"/>
      <c r="GR87" s="315"/>
      <c r="GS87" s="315"/>
      <c r="GT87" s="315"/>
      <c r="GU87" s="315"/>
      <c r="GV87" s="315"/>
      <c r="GW87" s="315"/>
      <c r="GX87" s="315"/>
      <c r="GY87" s="315"/>
      <c r="GZ87" s="315"/>
      <c r="HA87" s="315"/>
      <c r="HB87" s="315"/>
      <c r="HC87" s="315"/>
      <c r="HD87" s="315"/>
      <c r="HE87" s="315"/>
      <c r="HF87" s="315"/>
      <c r="HG87" s="315"/>
      <c r="HH87" s="315"/>
      <c r="HI87" s="315"/>
      <c r="HJ87" s="315"/>
      <c r="HK87" s="315"/>
      <c r="HL87" s="315"/>
      <c r="HM87" s="315"/>
      <c r="HN87" s="315"/>
      <c r="HO87" s="315"/>
      <c r="HP87" s="315"/>
      <c r="HQ87" s="315"/>
      <c r="HR87" s="315"/>
      <c r="HS87" s="315"/>
      <c r="HT87" s="315"/>
      <c r="HU87" s="315"/>
      <c r="HV87" s="315"/>
      <c r="HW87" s="315"/>
      <c r="HX87" s="315"/>
      <c r="HY87" s="315"/>
      <c r="HZ87" s="315"/>
      <c r="IA87" s="315"/>
      <c r="IB87" s="315"/>
      <c r="IC87" s="315"/>
      <c r="ID87" s="315"/>
      <c r="IE87" s="315"/>
      <c r="IF87" s="315"/>
      <c r="IG87" s="315"/>
      <c r="IH87" s="315"/>
      <c r="II87" s="315"/>
      <c r="IJ87" s="315"/>
    </row>
    <row r="88" spans="1:244" s="260" customFormat="1" ht="12" customHeight="1">
      <c r="A88" s="271">
        <v>8062477570000</v>
      </c>
      <c r="B88" s="284">
        <v>10324084</v>
      </c>
      <c r="C88" s="272" t="s">
        <v>549</v>
      </c>
      <c r="D88" s="328" t="s">
        <v>1977</v>
      </c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5"/>
      <c r="CG88" s="315"/>
      <c r="CH88" s="315"/>
      <c r="CI88" s="315"/>
      <c r="CJ88" s="315"/>
      <c r="CK88" s="315"/>
      <c r="CL88" s="315"/>
      <c r="CM88" s="315"/>
      <c r="CN88" s="315"/>
      <c r="CO88" s="315"/>
      <c r="CP88" s="315"/>
      <c r="CQ88" s="315"/>
      <c r="CR88" s="315"/>
      <c r="CS88" s="315"/>
      <c r="CT88" s="315"/>
      <c r="CU88" s="315"/>
      <c r="CV88" s="315"/>
      <c r="CW88" s="315"/>
      <c r="CX88" s="315"/>
      <c r="CY88" s="315"/>
      <c r="CZ88" s="315"/>
      <c r="DA88" s="315"/>
      <c r="DB88" s="315"/>
      <c r="DC88" s="315"/>
      <c r="DD88" s="315"/>
      <c r="DE88" s="315"/>
      <c r="DF88" s="315"/>
      <c r="DG88" s="315"/>
      <c r="DH88" s="315"/>
      <c r="DI88" s="315"/>
      <c r="DJ88" s="315"/>
      <c r="DK88" s="315"/>
      <c r="DL88" s="315"/>
      <c r="DM88" s="315"/>
      <c r="DN88" s="315"/>
      <c r="DO88" s="315"/>
      <c r="DP88" s="315"/>
      <c r="DQ88" s="315"/>
      <c r="DR88" s="315"/>
      <c r="DS88" s="315"/>
      <c r="DT88" s="315"/>
      <c r="DU88" s="315"/>
      <c r="DV88" s="315"/>
      <c r="DW88" s="315"/>
      <c r="DX88" s="315"/>
      <c r="DY88" s="315"/>
      <c r="DZ88" s="315"/>
      <c r="EA88" s="315"/>
      <c r="EB88" s="315"/>
      <c r="EC88" s="315"/>
      <c r="ED88" s="315"/>
      <c r="EE88" s="315"/>
      <c r="EF88" s="315"/>
      <c r="EG88" s="315"/>
      <c r="EH88" s="315"/>
      <c r="EI88" s="315"/>
      <c r="EJ88" s="315"/>
      <c r="EK88" s="315"/>
      <c r="EL88" s="315"/>
      <c r="EM88" s="315"/>
      <c r="EN88" s="315"/>
      <c r="EO88" s="315"/>
      <c r="EP88" s="315"/>
      <c r="EQ88" s="315"/>
      <c r="ER88" s="315"/>
      <c r="ES88" s="315"/>
      <c r="ET88" s="315"/>
      <c r="EU88" s="315"/>
      <c r="EV88" s="315"/>
      <c r="EW88" s="315"/>
      <c r="EX88" s="315"/>
      <c r="EY88" s="315"/>
      <c r="EZ88" s="315"/>
      <c r="FA88" s="315"/>
      <c r="FB88" s="315"/>
      <c r="FC88" s="315"/>
      <c r="FD88" s="315"/>
      <c r="FE88" s="315"/>
      <c r="FF88" s="315"/>
      <c r="FG88" s="315"/>
      <c r="FH88" s="315"/>
      <c r="FI88" s="315"/>
      <c r="FJ88" s="315"/>
      <c r="FK88" s="315"/>
      <c r="FL88" s="315"/>
      <c r="FM88" s="315"/>
      <c r="FN88" s="315"/>
      <c r="FO88" s="315"/>
      <c r="FP88" s="315"/>
      <c r="FQ88" s="315"/>
      <c r="FR88" s="315"/>
      <c r="FS88" s="315"/>
      <c r="FT88" s="315"/>
      <c r="FU88" s="315"/>
      <c r="FV88" s="315"/>
      <c r="FW88" s="315"/>
      <c r="FX88" s="315"/>
      <c r="FY88" s="315"/>
      <c r="FZ88" s="315"/>
      <c r="GA88" s="315"/>
      <c r="GB88" s="315"/>
      <c r="GC88" s="315"/>
      <c r="GD88" s="315"/>
      <c r="GE88" s="315"/>
      <c r="GF88" s="315"/>
      <c r="GG88" s="315"/>
      <c r="GH88" s="315"/>
      <c r="GI88" s="315"/>
      <c r="GJ88" s="315"/>
      <c r="GK88" s="315"/>
      <c r="GL88" s="315"/>
      <c r="GM88" s="315"/>
      <c r="GN88" s="315"/>
      <c r="GO88" s="315"/>
      <c r="GP88" s="315"/>
      <c r="GQ88" s="315"/>
      <c r="GR88" s="315"/>
      <c r="GS88" s="315"/>
      <c r="GT88" s="315"/>
      <c r="GU88" s="315"/>
      <c r="GV88" s="315"/>
      <c r="GW88" s="315"/>
      <c r="GX88" s="315"/>
      <c r="GY88" s="315"/>
      <c r="GZ88" s="315"/>
      <c r="HA88" s="315"/>
      <c r="HB88" s="315"/>
      <c r="HC88" s="315"/>
      <c r="HD88" s="315"/>
      <c r="HE88" s="315"/>
      <c r="HF88" s="315"/>
      <c r="HG88" s="315"/>
      <c r="HH88" s="315"/>
      <c r="HI88" s="315"/>
      <c r="HJ88" s="315"/>
      <c r="HK88" s="315"/>
      <c r="HL88" s="315"/>
      <c r="HM88" s="315"/>
      <c r="HN88" s="315"/>
      <c r="HO88" s="315"/>
      <c r="HP88" s="315"/>
      <c r="HQ88" s="315"/>
      <c r="HR88" s="315"/>
      <c r="HS88" s="315"/>
      <c r="HT88" s="315"/>
      <c r="HU88" s="315"/>
      <c r="HV88" s="315"/>
      <c r="HW88" s="315"/>
      <c r="HX88" s="315"/>
      <c r="HY88" s="315"/>
      <c r="HZ88" s="315"/>
      <c r="IA88" s="315"/>
      <c r="IB88" s="315"/>
      <c r="IC88" s="315"/>
      <c r="ID88" s="315"/>
      <c r="IE88" s="315"/>
      <c r="IF88" s="315"/>
      <c r="IG88" s="315"/>
      <c r="IH88" s="315"/>
      <c r="II88" s="315"/>
      <c r="IJ88" s="315"/>
    </row>
    <row r="89" spans="1:244" s="260" customFormat="1" ht="12" customHeight="1">
      <c r="A89" s="271">
        <v>8062478498</v>
      </c>
      <c r="B89" s="284">
        <v>10320458</v>
      </c>
      <c r="C89" s="272" t="s">
        <v>548</v>
      </c>
      <c r="D89" s="328" t="s">
        <v>1978</v>
      </c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/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5"/>
      <c r="DA89" s="315"/>
      <c r="DB89" s="315"/>
      <c r="DC89" s="315"/>
      <c r="DD89" s="315"/>
      <c r="DE89" s="315"/>
      <c r="DF89" s="315"/>
      <c r="DG89" s="315"/>
      <c r="DH89" s="315"/>
      <c r="DI89" s="315"/>
      <c r="DJ89" s="315"/>
      <c r="DK89" s="315"/>
      <c r="DL89" s="315"/>
      <c r="DM89" s="315"/>
      <c r="DN89" s="315"/>
      <c r="DO89" s="315"/>
      <c r="DP89" s="315"/>
      <c r="DQ89" s="315"/>
      <c r="DR89" s="315"/>
      <c r="DS89" s="315"/>
      <c r="DT89" s="315"/>
      <c r="DU89" s="315"/>
      <c r="DV89" s="315"/>
      <c r="DW89" s="315"/>
      <c r="DX89" s="315"/>
      <c r="DY89" s="315"/>
      <c r="DZ89" s="315"/>
      <c r="EA89" s="315"/>
      <c r="EB89" s="315"/>
      <c r="EC89" s="315"/>
      <c r="ED89" s="315"/>
      <c r="EE89" s="315"/>
      <c r="EF89" s="315"/>
      <c r="EG89" s="315"/>
      <c r="EH89" s="315"/>
      <c r="EI89" s="315"/>
      <c r="EJ89" s="315"/>
      <c r="EK89" s="315"/>
      <c r="EL89" s="315"/>
      <c r="EM89" s="315"/>
      <c r="EN89" s="315"/>
      <c r="EO89" s="315"/>
      <c r="EP89" s="315"/>
      <c r="EQ89" s="315"/>
      <c r="ER89" s="315"/>
      <c r="ES89" s="315"/>
      <c r="ET89" s="315"/>
      <c r="EU89" s="315"/>
      <c r="EV89" s="315"/>
      <c r="EW89" s="315"/>
      <c r="EX89" s="315"/>
      <c r="EY89" s="315"/>
      <c r="EZ89" s="315"/>
      <c r="FA89" s="315"/>
      <c r="FB89" s="315"/>
      <c r="FC89" s="315"/>
      <c r="FD89" s="315"/>
      <c r="FE89" s="315"/>
      <c r="FF89" s="315"/>
      <c r="FG89" s="315"/>
      <c r="FH89" s="315"/>
      <c r="FI89" s="315"/>
      <c r="FJ89" s="315"/>
      <c r="FK89" s="315"/>
      <c r="FL89" s="315"/>
      <c r="FM89" s="315"/>
      <c r="FN89" s="315"/>
      <c r="FO89" s="315"/>
      <c r="FP89" s="315"/>
      <c r="FQ89" s="315"/>
      <c r="FR89" s="315"/>
      <c r="FS89" s="315"/>
      <c r="FT89" s="315"/>
      <c r="FU89" s="315"/>
      <c r="FV89" s="315"/>
      <c r="FW89" s="315"/>
      <c r="FX89" s="315"/>
      <c r="FY89" s="315"/>
      <c r="FZ89" s="315"/>
      <c r="GA89" s="315"/>
      <c r="GB89" s="315"/>
      <c r="GC89" s="315"/>
      <c r="GD89" s="315"/>
      <c r="GE89" s="315"/>
      <c r="GF89" s="315"/>
      <c r="GG89" s="315"/>
      <c r="GH89" s="315"/>
      <c r="GI89" s="315"/>
      <c r="GJ89" s="315"/>
      <c r="GK89" s="315"/>
      <c r="GL89" s="315"/>
      <c r="GM89" s="315"/>
      <c r="GN89" s="315"/>
      <c r="GO89" s="315"/>
      <c r="GP89" s="315"/>
      <c r="GQ89" s="315"/>
      <c r="GR89" s="315"/>
      <c r="GS89" s="315"/>
      <c r="GT89" s="315"/>
      <c r="GU89" s="315"/>
      <c r="GV89" s="315"/>
      <c r="GW89" s="315"/>
      <c r="GX89" s="315"/>
      <c r="GY89" s="315"/>
      <c r="GZ89" s="315"/>
      <c r="HA89" s="315"/>
      <c r="HB89" s="315"/>
      <c r="HC89" s="315"/>
      <c r="HD89" s="315"/>
      <c r="HE89" s="315"/>
      <c r="HF89" s="315"/>
      <c r="HG89" s="315"/>
      <c r="HH89" s="315"/>
      <c r="HI89" s="315"/>
      <c r="HJ89" s="315"/>
      <c r="HK89" s="315"/>
      <c r="HL89" s="315"/>
      <c r="HM89" s="315"/>
      <c r="HN89" s="315"/>
      <c r="HO89" s="315"/>
      <c r="HP89" s="315"/>
      <c r="HQ89" s="315"/>
      <c r="HR89" s="315"/>
      <c r="HS89" s="315"/>
      <c r="HT89" s="315"/>
      <c r="HU89" s="315"/>
      <c r="HV89" s="315"/>
      <c r="HW89" s="315"/>
      <c r="HX89" s="315"/>
      <c r="HY89" s="315"/>
      <c r="HZ89" s="315"/>
      <c r="IA89" s="315"/>
      <c r="IB89" s="315"/>
      <c r="IC89" s="315"/>
      <c r="ID89" s="315"/>
      <c r="IE89" s="315"/>
      <c r="IF89" s="315"/>
      <c r="IG89" s="315"/>
      <c r="IH89" s="315"/>
      <c r="II89" s="315"/>
      <c r="IJ89" s="315"/>
    </row>
    <row r="91" spans="1:244" s="322" customFormat="1" ht="12.75"/>
    <row r="92" spans="1:244" s="322" customFormat="1" ht="12.75">
      <c r="A92" s="341"/>
      <c r="B92" s="342"/>
      <c r="C92" s="334" t="s">
        <v>493</v>
      </c>
      <c r="D92" s="276"/>
    </row>
    <row r="93" spans="1:244" s="322" customFormat="1" ht="12.75">
      <c r="A93" s="271" t="s">
        <v>494</v>
      </c>
      <c r="B93" s="356">
        <v>10309925</v>
      </c>
      <c r="C93" s="272" t="s">
        <v>495</v>
      </c>
      <c r="D93" s="372" t="s">
        <v>1978</v>
      </c>
    </row>
    <row r="94" spans="1:244" s="322" customFormat="1" ht="12.75">
      <c r="A94" s="271" t="s">
        <v>496</v>
      </c>
      <c r="B94" s="356">
        <v>10309926</v>
      </c>
      <c r="C94" s="272" t="s">
        <v>497</v>
      </c>
      <c r="D94" s="372" t="s">
        <v>1978</v>
      </c>
    </row>
    <row r="95" spans="1:244" s="322" customFormat="1" ht="12.75">
      <c r="A95" s="271" t="s">
        <v>498</v>
      </c>
      <c r="B95" s="356">
        <v>10309927</v>
      </c>
      <c r="C95" s="272" t="s">
        <v>499</v>
      </c>
      <c r="D95" s="372" t="s">
        <v>1978</v>
      </c>
    </row>
    <row r="96" spans="1:244" s="322" customFormat="1" ht="12.75"/>
    <row r="97" spans="1:4" s="322" customFormat="1" ht="12.75">
      <c r="A97" s="341"/>
      <c r="B97" s="342"/>
      <c r="C97" s="334" t="s">
        <v>500</v>
      </c>
      <c r="D97" s="276"/>
    </row>
    <row r="98" spans="1:4" s="322" customFormat="1" ht="12.75">
      <c r="A98" s="271" t="s">
        <v>501</v>
      </c>
      <c r="B98" s="356">
        <v>10310323</v>
      </c>
      <c r="C98" s="272" t="s">
        <v>502</v>
      </c>
      <c r="D98" s="372" t="s">
        <v>1978</v>
      </c>
    </row>
    <row r="99" spans="1:4" s="322" customFormat="1" ht="12.75"/>
    <row r="100" spans="1:4" ht="12.75">
      <c r="A100" s="341"/>
      <c r="B100" s="342"/>
      <c r="C100" s="334" t="s">
        <v>503</v>
      </c>
      <c r="D100" s="276"/>
    </row>
    <row r="101" spans="1:4" ht="12.75">
      <c r="A101" s="271"/>
      <c r="B101" s="356">
        <v>10322876</v>
      </c>
      <c r="C101" s="272" t="s">
        <v>504</v>
      </c>
      <c r="D101" s="372" t="s">
        <v>1978</v>
      </c>
    </row>
    <row r="104" spans="1:4" ht="12.75">
      <c r="A104" s="341"/>
      <c r="B104" s="342"/>
      <c r="C104" s="334" t="s">
        <v>2687</v>
      </c>
      <c r="D104" s="276"/>
    </row>
    <row r="105" spans="1:4" ht="12.75">
      <c r="A105" s="271"/>
      <c r="B105" s="356">
        <v>10491449</v>
      </c>
      <c r="C105" s="272" t="s">
        <v>2688</v>
      </c>
      <c r="D105" s="372" t="s">
        <v>1977</v>
      </c>
    </row>
    <row r="106" spans="1:4" ht="12.75">
      <c r="A106" s="271"/>
      <c r="B106" s="356">
        <v>10329097</v>
      </c>
      <c r="C106" s="272" t="s">
        <v>2689</v>
      </c>
      <c r="D106" s="372" t="s">
        <v>1977</v>
      </c>
    </row>
    <row r="107" spans="1:4" ht="12.75">
      <c r="A107" s="271"/>
      <c r="B107" s="356">
        <v>10310323</v>
      </c>
      <c r="C107" s="272" t="s">
        <v>2690</v>
      </c>
      <c r="D107" s="372" t="s">
        <v>1977</v>
      </c>
    </row>
    <row r="108" spans="1:4" ht="12.75">
      <c r="A108" s="271"/>
      <c r="B108" s="356">
        <v>10315772</v>
      </c>
      <c r="C108" s="272" t="s">
        <v>2691</v>
      </c>
      <c r="D108" s="372" t="s">
        <v>1977</v>
      </c>
    </row>
    <row r="109" spans="1:4" ht="12.75">
      <c r="A109" s="271"/>
      <c r="B109" s="356">
        <v>10309073</v>
      </c>
      <c r="C109" s="272" t="s">
        <v>2692</v>
      </c>
      <c r="D109" s="372" t="s">
        <v>1977</v>
      </c>
    </row>
    <row r="110" spans="1:4" ht="12.75">
      <c r="A110" s="271"/>
      <c r="B110" s="356">
        <v>10319811</v>
      </c>
      <c r="C110" s="272" t="s">
        <v>2693</v>
      </c>
      <c r="D110" s="372" t="s">
        <v>1977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N39"/>
  <sheetViews>
    <sheetView workbookViewId="0">
      <selection activeCell="A5" sqref="A5"/>
    </sheetView>
  </sheetViews>
  <sheetFormatPr baseColWidth="10" defaultColWidth="9.140625" defaultRowHeight="12"/>
  <cols>
    <col min="1" max="1" width="43.42578125" style="9" customWidth="1"/>
    <col min="2" max="2" width="17.42578125" style="17" customWidth="1"/>
    <col min="3" max="3" width="7.42578125" customWidth="1"/>
    <col min="4" max="4" width="18.28515625" customWidth="1"/>
    <col min="5" max="5" width="11" style="17" customWidth="1"/>
    <col min="6" max="6" width="14.140625" style="17" customWidth="1"/>
    <col min="7" max="7" width="10.85546875" style="17" customWidth="1"/>
    <col min="8" max="8" width="11.85546875" style="17" customWidth="1"/>
    <col min="9" max="9" width="20.42578125" style="17" customWidth="1"/>
    <col min="10" max="10" width="11" customWidth="1"/>
    <col min="11" max="11" width="10.42578125" customWidth="1"/>
    <col min="12" max="13" width="11" customWidth="1"/>
    <col min="14" max="14" width="9.140625" style="88"/>
  </cols>
  <sheetData>
    <row r="2" spans="1:14" ht="12.75" thickBot="1"/>
    <row r="3" spans="1:14" s="10" customFormat="1" ht="15.75" customHeight="1">
      <c r="A3" s="11" t="s">
        <v>746</v>
      </c>
      <c r="B3" s="13" t="s">
        <v>747</v>
      </c>
      <c r="D3" s="13" t="s">
        <v>1107</v>
      </c>
      <c r="E3" s="13" t="s">
        <v>1108</v>
      </c>
      <c r="F3" s="78" t="s">
        <v>2040</v>
      </c>
      <c r="G3" s="81" t="s">
        <v>2041</v>
      </c>
      <c r="H3" s="80" t="s">
        <v>1716</v>
      </c>
      <c r="I3" s="13" t="s">
        <v>1014</v>
      </c>
      <c r="J3" s="10" t="s">
        <v>2094</v>
      </c>
      <c r="K3" s="10" t="s">
        <v>2097</v>
      </c>
      <c r="L3" s="10" t="s">
        <v>2098</v>
      </c>
      <c r="M3" s="81" t="s">
        <v>1523</v>
      </c>
      <c r="N3" s="89" t="s">
        <v>1905</v>
      </c>
    </row>
    <row r="4" spans="1:14">
      <c r="A4" s="12"/>
      <c r="B4" s="15"/>
      <c r="G4" s="82"/>
      <c r="M4" s="82"/>
    </row>
    <row r="5" spans="1:14">
      <c r="A5" s="12" t="s">
        <v>2095</v>
      </c>
      <c r="B5" s="62" t="e">
        <f>+#REF!</f>
        <v>#REF!</v>
      </c>
      <c r="D5" s="61" t="s">
        <v>1109</v>
      </c>
      <c r="E5" s="16">
        <f>'Ancill. Usage 1200'!O3</f>
        <v>525.6</v>
      </c>
      <c r="F5" s="79">
        <f>(E5+(52*2))/250</f>
        <v>2.5184000000000002</v>
      </c>
      <c r="G5" s="83">
        <v>0.5</v>
      </c>
      <c r="H5" s="17" t="s">
        <v>1010</v>
      </c>
      <c r="I5" s="17" t="s">
        <v>1015</v>
      </c>
      <c r="J5" s="63">
        <v>24.15</v>
      </c>
      <c r="K5" s="64">
        <f>J5/5</f>
        <v>4.83</v>
      </c>
      <c r="L5" s="75">
        <f>K5*F5</f>
        <v>12.163872000000001</v>
      </c>
      <c r="M5" s="84">
        <f>+J5*G5</f>
        <v>12.074999999999999</v>
      </c>
      <c r="N5" s="88">
        <f>ROUNDUP(+F5/5,0)</f>
        <v>1</v>
      </c>
    </row>
    <row r="6" spans="1:14">
      <c r="A6" s="12" t="s">
        <v>1105</v>
      </c>
      <c r="B6" s="62">
        <v>0</v>
      </c>
      <c r="D6" s="61" t="s">
        <v>1017</v>
      </c>
      <c r="E6" s="16" t="e">
        <f>'Ancill. Usage 1200'!O5</f>
        <v>#REF!</v>
      </c>
      <c r="F6" s="79" t="e">
        <f>(E6+(52*2))/250</f>
        <v>#REF!</v>
      </c>
      <c r="G6" s="83">
        <v>1.5</v>
      </c>
      <c r="H6" s="17" t="s">
        <v>1010</v>
      </c>
      <c r="I6" s="17" t="s">
        <v>1015</v>
      </c>
      <c r="J6" s="64">
        <v>33.6</v>
      </c>
      <c r="K6" s="64">
        <f>J6/5</f>
        <v>6.7200000000000006</v>
      </c>
      <c r="L6" s="75" t="e">
        <f>K6*F6</f>
        <v>#REF!</v>
      </c>
      <c r="M6" s="84">
        <f t="shared" ref="M6:M18" si="0">+J6*G6</f>
        <v>50.400000000000006</v>
      </c>
      <c r="N6" s="88" t="e">
        <f>ROUNDUP(+F6/5,0)</f>
        <v>#REF!</v>
      </c>
    </row>
    <row r="7" spans="1:14">
      <c r="A7" s="12" t="s">
        <v>2039</v>
      </c>
      <c r="B7" s="16" t="e">
        <f>B5-B12+(B6*B5)</f>
        <v>#REF!</v>
      </c>
      <c r="D7" s="61" t="s">
        <v>1018</v>
      </c>
      <c r="E7" s="41">
        <f>'Ancill. Usage 1200'!O7</f>
        <v>74.048000000000002</v>
      </c>
      <c r="F7" s="79">
        <v>1</v>
      </c>
      <c r="G7" s="83">
        <v>0.35</v>
      </c>
      <c r="H7" s="17" t="s">
        <v>1011</v>
      </c>
      <c r="I7" s="17" t="s">
        <v>1015</v>
      </c>
      <c r="J7" s="64">
        <v>15.75</v>
      </c>
      <c r="K7" s="64">
        <f>J7</f>
        <v>15.75</v>
      </c>
      <c r="L7" s="75">
        <f>K7*F7</f>
        <v>15.75</v>
      </c>
      <c r="M7" s="84">
        <f t="shared" si="0"/>
        <v>5.5124999999999993</v>
      </c>
      <c r="N7" s="88">
        <f>ROUNDUP(+F7/5,0)</f>
        <v>1</v>
      </c>
    </row>
    <row r="8" spans="1:14">
      <c r="A8" s="12"/>
      <c r="B8" s="15"/>
      <c r="D8" s="57"/>
      <c r="F8" s="60"/>
      <c r="G8" s="83"/>
      <c r="J8" s="64"/>
      <c r="K8" s="64"/>
      <c r="L8" s="64"/>
      <c r="M8" s="84" t="s">
        <v>1524</v>
      </c>
    </row>
    <row r="9" spans="1:14">
      <c r="A9" s="12" t="s">
        <v>743</v>
      </c>
      <c r="B9" s="16" t="e">
        <f>+#REF!</f>
        <v>#REF!</v>
      </c>
      <c r="D9" s="61" t="s">
        <v>1937</v>
      </c>
      <c r="E9" s="41" t="e">
        <f>'Ancill. Usage 1200'!O9</f>
        <v>#REF!</v>
      </c>
      <c r="F9" s="79" t="e">
        <f>E9/2000</f>
        <v>#REF!</v>
      </c>
      <c r="G9" s="83">
        <v>50</v>
      </c>
      <c r="H9" s="17" t="s">
        <v>1720</v>
      </c>
      <c r="I9" s="17" t="s">
        <v>2092</v>
      </c>
      <c r="J9" s="64">
        <v>12.97</v>
      </c>
      <c r="K9" s="64">
        <f>J9</f>
        <v>12.97</v>
      </c>
      <c r="L9" s="75" t="e">
        <f>K9*F9</f>
        <v>#REF!</v>
      </c>
      <c r="M9" s="84">
        <f t="shared" si="0"/>
        <v>648.5</v>
      </c>
      <c r="N9" s="88" t="e">
        <f>ROUNDUP(+F9/1,0)</f>
        <v>#REF!</v>
      </c>
    </row>
    <row r="10" spans="1:14">
      <c r="A10" s="14" t="s">
        <v>1913</v>
      </c>
      <c r="B10" s="62" t="e">
        <f>+#REF!</f>
        <v>#REF!</v>
      </c>
      <c r="D10" s="61" t="s">
        <v>1705</v>
      </c>
      <c r="E10" s="41" t="e">
        <f>'Ancill. Usage 1200'!O16</f>
        <v>#REF!</v>
      </c>
      <c r="F10" s="79" t="e">
        <f>E10/1000</f>
        <v>#REF!</v>
      </c>
      <c r="G10" s="83"/>
      <c r="H10" s="17" t="s">
        <v>1719</v>
      </c>
      <c r="I10" s="17" t="s">
        <v>2092</v>
      </c>
      <c r="J10" s="64">
        <v>18.95</v>
      </c>
      <c r="K10" s="64">
        <f>J10</f>
        <v>18.95</v>
      </c>
      <c r="L10" s="75" t="e">
        <f>K10*F10</f>
        <v>#REF!</v>
      </c>
      <c r="M10" s="84">
        <f t="shared" si="0"/>
        <v>0</v>
      </c>
      <c r="N10" s="88" t="e">
        <f>ROUNDUP(+F10/1,0)</f>
        <v>#REF!</v>
      </c>
    </row>
    <row r="11" spans="1:14">
      <c r="A11" s="12"/>
      <c r="B11" s="15"/>
      <c r="D11" s="57"/>
      <c r="F11" s="60"/>
      <c r="G11" s="83"/>
      <c r="J11" s="64"/>
      <c r="K11" s="64"/>
      <c r="L11" s="64"/>
      <c r="M11" s="84" t="s">
        <v>1524</v>
      </c>
    </row>
    <row r="12" spans="1:14">
      <c r="A12" s="12" t="s">
        <v>1715</v>
      </c>
      <c r="B12" s="16" t="e">
        <f>(B13+B14)*3</f>
        <v>#REF!</v>
      </c>
      <c r="C12" t="e">
        <f>B5*0.2</f>
        <v>#REF!</v>
      </c>
      <c r="D12" s="61" t="s">
        <v>1706</v>
      </c>
      <c r="E12" s="41" t="e">
        <f>'Ancill. Usage 1200'!O22</f>
        <v>#REF!</v>
      </c>
      <c r="F12" s="79" t="e">
        <f>E12/1750</f>
        <v>#REF!</v>
      </c>
      <c r="G12" s="83"/>
      <c r="H12" s="17" t="s">
        <v>1720</v>
      </c>
      <c r="I12" s="17" t="s">
        <v>2093</v>
      </c>
      <c r="J12" s="64">
        <v>28.14</v>
      </c>
      <c r="K12" s="64">
        <f>J12</f>
        <v>28.14</v>
      </c>
      <c r="L12" s="75" t="e">
        <f>K12*F12</f>
        <v>#REF!</v>
      </c>
      <c r="M12" s="84">
        <f t="shared" si="0"/>
        <v>0</v>
      </c>
      <c r="N12" s="88" t="e">
        <f>ROUNDUP(+F12/1,0)</f>
        <v>#REF!</v>
      </c>
    </row>
    <row r="13" spans="1:14">
      <c r="A13" s="12" t="s">
        <v>1863</v>
      </c>
      <c r="B13" s="62" t="e">
        <f>+#REF!/3</f>
        <v>#REF!</v>
      </c>
      <c r="D13" s="57"/>
      <c r="F13" s="60"/>
      <c r="G13" s="83"/>
      <c r="J13" s="64"/>
      <c r="K13" s="64"/>
      <c r="L13" s="64"/>
      <c r="M13" s="84" t="s">
        <v>1524</v>
      </c>
    </row>
    <row r="14" spans="1:14">
      <c r="A14" s="12" t="s">
        <v>1093</v>
      </c>
      <c r="B14" s="62">
        <v>0</v>
      </c>
      <c r="D14" s="61" t="s">
        <v>2096</v>
      </c>
      <c r="E14" s="16">
        <f>'Ancill. Usage 1200'!O20</f>
        <v>14600</v>
      </c>
      <c r="F14" s="79">
        <f>E14/2900</f>
        <v>5.0344827586206895</v>
      </c>
      <c r="G14" s="83"/>
      <c r="H14" s="17" t="s">
        <v>1718</v>
      </c>
      <c r="I14" s="17" t="s">
        <v>2092</v>
      </c>
      <c r="J14" s="64">
        <v>279</v>
      </c>
      <c r="K14" s="64">
        <f>J14</f>
        <v>279</v>
      </c>
      <c r="L14" s="75">
        <f>K14*F14</f>
        <v>1404.6206896551723</v>
      </c>
      <c r="M14" s="84">
        <f t="shared" si="0"/>
        <v>0</v>
      </c>
      <c r="N14" s="88">
        <f>ROUNDUP(+F14/1,0)</f>
        <v>6</v>
      </c>
    </row>
    <row r="15" spans="1:14">
      <c r="A15" s="12"/>
      <c r="B15" s="15"/>
      <c r="D15" s="57"/>
      <c r="F15" s="60"/>
      <c r="G15" s="83"/>
      <c r="J15" s="64"/>
      <c r="K15" s="64"/>
      <c r="L15" s="64"/>
      <c r="M15" s="84" t="s">
        <v>1524</v>
      </c>
    </row>
    <row r="16" spans="1:14">
      <c r="A16" s="12" t="s">
        <v>744</v>
      </c>
      <c r="B16" s="62">
        <v>2</v>
      </c>
      <c r="D16" s="61" t="s">
        <v>1707</v>
      </c>
      <c r="E16" s="16">
        <f>'Ancill. Usage 1200'!O21</f>
        <v>0</v>
      </c>
      <c r="F16" s="79">
        <v>1</v>
      </c>
      <c r="G16" s="83"/>
      <c r="H16" s="17" t="s">
        <v>1013</v>
      </c>
      <c r="J16" s="64">
        <v>23.1</v>
      </c>
      <c r="K16" s="64">
        <f>J16</f>
        <v>23.1</v>
      </c>
      <c r="L16" s="75">
        <f>K16*F16</f>
        <v>23.1</v>
      </c>
      <c r="M16" s="84">
        <f t="shared" si="0"/>
        <v>0</v>
      </c>
      <c r="N16" s="88">
        <f>+F16/1</f>
        <v>1</v>
      </c>
    </row>
    <row r="17" spans="1:14">
      <c r="A17" s="12" t="s">
        <v>745</v>
      </c>
      <c r="B17" s="62">
        <v>12</v>
      </c>
      <c r="D17" s="57"/>
      <c r="F17" s="60"/>
      <c r="G17" s="83"/>
      <c r="J17" s="64"/>
      <c r="K17" s="64"/>
      <c r="L17" s="64"/>
      <c r="M17" s="84" t="s">
        <v>1524</v>
      </c>
    </row>
    <row r="18" spans="1:14" ht="12.75" thickBot="1">
      <c r="A18" s="12" t="s">
        <v>1102</v>
      </c>
      <c r="B18" s="62">
        <v>8</v>
      </c>
      <c r="D18" s="61" t="s">
        <v>2044</v>
      </c>
      <c r="E18" s="41">
        <f>'Ancill. Usage 1200'!O28</f>
        <v>182.5</v>
      </c>
      <c r="F18" s="79">
        <f>E18/100</f>
        <v>1.825</v>
      </c>
      <c r="G18" s="86">
        <v>1</v>
      </c>
      <c r="H18" s="17" t="s">
        <v>1717</v>
      </c>
      <c r="J18" s="64">
        <v>24.15</v>
      </c>
      <c r="K18" s="64">
        <f>J18/2</f>
        <v>12.074999999999999</v>
      </c>
      <c r="L18" s="76">
        <f>K18*F18</f>
        <v>22.036874999999998</v>
      </c>
      <c r="M18" s="85">
        <f t="shared" si="0"/>
        <v>24.15</v>
      </c>
      <c r="N18" s="88">
        <f>ROUNDUP(+F18/2,0)</f>
        <v>1</v>
      </c>
    </row>
    <row r="19" spans="1:14">
      <c r="A19" s="58"/>
      <c r="B19" s="59"/>
      <c r="D19" s="57"/>
      <c r="E19" s="60"/>
      <c r="F19" s="60"/>
      <c r="G19" s="60"/>
    </row>
    <row r="20" spans="1:14">
      <c r="A20" s="58"/>
      <c r="B20" s="59"/>
      <c r="D20" s="61" t="s">
        <v>1708</v>
      </c>
      <c r="E20" s="41">
        <f>'Ancill. Usage 1200'!O29</f>
        <v>365</v>
      </c>
      <c r="F20" s="41">
        <f>E20/100</f>
        <v>3.65</v>
      </c>
      <c r="G20" s="60"/>
      <c r="H20" s="17" t="s">
        <v>1012</v>
      </c>
    </row>
    <row r="21" spans="1:14">
      <c r="A21" s="58"/>
      <c r="B21" s="59"/>
      <c r="D21" s="61" t="s">
        <v>1709</v>
      </c>
      <c r="E21" s="41">
        <f>'Ancill. Usage 1200'!O30</f>
        <v>365</v>
      </c>
      <c r="F21" s="41">
        <f>E21/100</f>
        <v>3.65</v>
      </c>
      <c r="G21" s="60"/>
      <c r="H21" s="17" t="s">
        <v>1012</v>
      </c>
    </row>
    <row r="22" spans="1:14">
      <c r="A22" s="58"/>
      <c r="B22" s="59"/>
      <c r="D22" s="61" t="s">
        <v>2042</v>
      </c>
      <c r="E22" s="41">
        <f>'Ancill. Usage 1200'!O31</f>
        <v>365</v>
      </c>
      <c r="F22" s="41">
        <f>E22/100</f>
        <v>3.65</v>
      </c>
      <c r="G22" s="60"/>
      <c r="H22" s="17" t="s">
        <v>1012</v>
      </c>
    </row>
    <row r="23" spans="1:14">
      <c r="A23" s="58"/>
      <c r="B23" s="59"/>
      <c r="D23" s="61" t="s">
        <v>2043</v>
      </c>
      <c r="E23" s="41">
        <f>'Ancill. Usage 1200'!O32</f>
        <v>365</v>
      </c>
      <c r="F23" s="41">
        <f>E23/100</f>
        <v>3.65</v>
      </c>
      <c r="G23" s="60"/>
      <c r="H23" s="17" t="s">
        <v>1012</v>
      </c>
    </row>
    <row r="24" spans="1:14" ht="12.75" thickBot="1">
      <c r="A24" s="58"/>
      <c r="B24" s="59"/>
    </row>
    <row r="25" spans="1:14" ht="12.75" thickBot="1">
      <c r="A25" s="65" t="s">
        <v>2031</v>
      </c>
      <c r="B25" s="66"/>
      <c r="C25" s="67"/>
      <c r="D25" s="67"/>
      <c r="E25" s="68"/>
      <c r="F25" s="68"/>
      <c r="G25" s="68"/>
      <c r="H25" s="68"/>
      <c r="I25" s="68"/>
      <c r="J25" s="67"/>
      <c r="K25" s="67"/>
      <c r="L25" s="77" t="e">
        <f>SUM(L5:L18)</f>
        <v>#REF!</v>
      </c>
    </row>
    <row r="26" spans="1:14">
      <c r="A26" s="70" t="s">
        <v>2032</v>
      </c>
      <c r="B26" s="71"/>
      <c r="C26" s="17"/>
    </row>
    <row r="27" spans="1:14">
      <c r="A27" s="72" t="s">
        <v>2033</v>
      </c>
      <c r="B27" s="71"/>
      <c r="C27" s="17"/>
    </row>
    <row r="28" spans="1:14">
      <c r="A28" s="73" t="s">
        <v>2034</v>
      </c>
      <c r="B28" s="73"/>
      <c r="C28" s="17"/>
    </row>
    <row r="29" spans="1:14">
      <c r="A29" s="73" t="s">
        <v>2035</v>
      </c>
      <c r="B29" s="73"/>
      <c r="C29" s="17"/>
    </row>
    <row r="30" spans="1:14">
      <c r="A30"/>
      <c r="B30"/>
      <c r="C30" s="17"/>
      <c r="J30" s="69"/>
    </row>
    <row r="33" spans="1:14">
      <c r="A33" s="9" t="s">
        <v>2038</v>
      </c>
    </row>
    <row r="34" spans="1:14">
      <c r="F34" s="17" t="s">
        <v>2037</v>
      </c>
    </row>
    <row r="35" spans="1:14">
      <c r="A35" s="9" t="s">
        <v>2099</v>
      </c>
      <c r="F35" s="17">
        <f>11*2</f>
        <v>22</v>
      </c>
      <c r="H35" s="17" t="s">
        <v>2101</v>
      </c>
      <c r="K35" s="64">
        <v>82</v>
      </c>
      <c r="L35" s="64">
        <f>K35*F35</f>
        <v>1804</v>
      </c>
      <c r="N35" s="88">
        <f>+F35</f>
        <v>22</v>
      </c>
    </row>
    <row r="36" spans="1:14">
      <c r="A36" s="9" t="s">
        <v>2100</v>
      </c>
      <c r="F36" s="87">
        <f>286/(2000/12)</f>
        <v>1.7160000000000002</v>
      </c>
      <c r="H36" s="17" t="s">
        <v>2102</v>
      </c>
      <c r="K36">
        <v>77</v>
      </c>
      <c r="L36" s="64">
        <f>K36*F36</f>
        <v>132.13200000000001</v>
      </c>
      <c r="N36" s="88">
        <f>ROUNDUP(+F36,0)</f>
        <v>2</v>
      </c>
    </row>
    <row r="37" spans="1:14">
      <c r="A37" s="9" t="s">
        <v>2030</v>
      </c>
      <c r="F37" s="17">
        <v>12</v>
      </c>
      <c r="K37">
        <v>290</v>
      </c>
      <c r="L37" s="64">
        <f>K37*F37</f>
        <v>3480</v>
      </c>
      <c r="N37" s="88">
        <f>+F37</f>
        <v>12</v>
      </c>
    </row>
    <row r="38" spans="1:14" ht="12.75" thickBot="1">
      <c r="A38" s="9" t="s">
        <v>2103</v>
      </c>
      <c r="F38" s="17">
        <v>1</v>
      </c>
      <c r="K38">
        <v>676.36</v>
      </c>
      <c r="L38" s="64">
        <f>K38*F38</f>
        <v>676.36</v>
      </c>
      <c r="N38" s="88">
        <f>+F38</f>
        <v>1</v>
      </c>
    </row>
    <row r="39" spans="1:14" ht="12.75" thickBot="1">
      <c r="A39" s="74" t="s">
        <v>2036</v>
      </c>
      <c r="B39" s="68"/>
      <c r="C39" s="67"/>
      <c r="D39" s="67"/>
      <c r="E39" s="68"/>
      <c r="F39" s="68"/>
      <c r="G39" s="68"/>
      <c r="H39" s="68"/>
      <c r="I39" s="68"/>
      <c r="J39" s="67"/>
      <c r="K39" s="67"/>
      <c r="L39" s="77">
        <f>SUM(L35:L38)</f>
        <v>6092.4919999999993</v>
      </c>
    </row>
  </sheetData>
  <phoneticPr fontId="0" type="noConversion"/>
  <pageMargins left="0.5" right="0.5" top="0.75" bottom="0.75" header="0.51200000000000001" footer="0.51200000000000001"/>
  <pageSetup scale="69" orientation="landscape" horizontalDpi="4294967293" r:id="rId1"/>
  <headerFooter alignWithMargins="0">
    <oddFooter>&amp;L&amp;F  &amp;A&amp;Rprinted: &amp;D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2:C681"/>
  <sheetViews>
    <sheetView showGridLines="0" tabSelected="1" view="pageBreakPreview" zoomScale="130" zoomScaleNormal="100" workbookViewId="0">
      <selection activeCell="F7" sqref="F7"/>
    </sheetView>
  </sheetViews>
  <sheetFormatPr baseColWidth="10" defaultColWidth="14.28515625" defaultRowHeight="12.75"/>
  <cols>
    <col min="1" max="1" width="11.42578125" style="299" customWidth="1"/>
    <col min="2" max="2" width="35.28515625" style="296" customWidth="1"/>
    <col min="3" max="3" width="21.28515625" style="297" customWidth="1"/>
    <col min="4" max="4" width="4.28515625" style="299" customWidth="1"/>
    <col min="5" max="16384" width="14.28515625" style="299"/>
  </cols>
  <sheetData>
    <row r="2" spans="1:3">
      <c r="C2" s="298"/>
    </row>
    <row r="3" spans="1:3" ht="45" customHeight="1">
      <c r="A3" s="300" t="s">
        <v>2675</v>
      </c>
      <c r="B3" s="300" t="s">
        <v>1753</v>
      </c>
      <c r="C3" s="300" t="s">
        <v>1754</v>
      </c>
    </row>
    <row r="4" spans="1:3">
      <c r="A4" s="419">
        <v>10488923</v>
      </c>
      <c r="B4" s="301" t="s">
        <v>1755</v>
      </c>
      <c r="C4" s="302" t="s">
        <v>1978</v>
      </c>
    </row>
    <row r="5" spans="1:3">
      <c r="A5" s="419" t="s">
        <v>2678</v>
      </c>
      <c r="B5" s="395" t="s">
        <v>2444</v>
      </c>
      <c r="C5" s="302" t="s">
        <v>1978</v>
      </c>
    </row>
    <row r="6" spans="1:3">
      <c r="A6" s="419" t="s">
        <v>2679</v>
      </c>
      <c r="B6" s="395" t="s">
        <v>2445</v>
      </c>
      <c r="C6" s="302" t="s">
        <v>1978</v>
      </c>
    </row>
    <row r="7" spans="1:3">
      <c r="A7" s="419" t="s">
        <v>2680</v>
      </c>
      <c r="B7" s="395" t="s">
        <v>2446</v>
      </c>
      <c r="C7" s="302" t="s">
        <v>1978</v>
      </c>
    </row>
    <row r="8" spans="1:3">
      <c r="A8" s="419">
        <v>11170882</v>
      </c>
      <c r="B8" s="395" t="s">
        <v>2447</v>
      </c>
      <c r="C8" s="302" t="s">
        <v>1978</v>
      </c>
    </row>
    <row r="9" spans="1:3">
      <c r="A9" s="419">
        <v>10309710</v>
      </c>
      <c r="B9" s="301" t="s">
        <v>1756</v>
      </c>
      <c r="C9" s="302" t="s">
        <v>1978</v>
      </c>
    </row>
    <row r="10" spans="1:3">
      <c r="A10" s="419">
        <v>10711433</v>
      </c>
      <c r="B10" s="301" t="s">
        <v>2677</v>
      </c>
      <c r="C10" s="302" t="s">
        <v>1978</v>
      </c>
    </row>
    <row r="11" spans="1:3">
      <c r="A11" s="419" t="s">
        <v>2682</v>
      </c>
      <c r="B11" s="301" t="s">
        <v>2681</v>
      </c>
      <c r="C11" s="302" t="s">
        <v>1978</v>
      </c>
    </row>
    <row r="12" spans="1:3">
      <c r="A12" s="419">
        <v>10315183</v>
      </c>
      <c r="B12" s="301" t="s">
        <v>2676</v>
      </c>
      <c r="C12" s="302" t="s">
        <v>1978</v>
      </c>
    </row>
    <row r="13" spans="1:3">
      <c r="A13" s="419">
        <v>10380059</v>
      </c>
      <c r="B13" s="301" t="s">
        <v>1757</v>
      </c>
      <c r="C13" s="302" t="s">
        <v>1978</v>
      </c>
    </row>
    <row r="14" spans="1:3">
      <c r="A14" s="419">
        <v>10373214</v>
      </c>
      <c r="B14" s="301" t="s">
        <v>2233</v>
      </c>
      <c r="C14" s="302" t="s">
        <v>1978</v>
      </c>
    </row>
    <row r="15" spans="1:3">
      <c r="A15" s="419" t="s">
        <v>2684</v>
      </c>
      <c r="B15" s="301" t="s">
        <v>2683</v>
      </c>
      <c r="C15" s="302" t="s">
        <v>1978</v>
      </c>
    </row>
    <row r="16" spans="1:3">
      <c r="A16" s="419">
        <v>10323577</v>
      </c>
      <c r="B16" s="301" t="s">
        <v>1758</v>
      </c>
      <c r="C16" s="302" t="s">
        <v>1978</v>
      </c>
    </row>
    <row r="17" spans="1:3">
      <c r="A17" s="419">
        <v>10316271</v>
      </c>
      <c r="B17" s="301" t="s">
        <v>1759</v>
      </c>
      <c r="C17" s="302" t="s">
        <v>1978</v>
      </c>
    </row>
    <row r="18" spans="1:3">
      <c r="A18" s="419"/>
      <c r="B18" s="301" t="s">
        <v>2694</v>
      </c>
      <c r="C18" s="302" t="s">
        <v>1978</v>
      </c>
    </row>
    <row r="19" spans="1:3">
      <c r="A19" s="419">
        <v>10321852</v>
      </c>
      <c r="B19" s="301" t="s">
        <v>1760</v>
      </c>
      <c r="C19" s="302" t="s">
        <v>1978</v>
      </c>
    </row>
    <row r="20" spans="1:3">
      <c r="A20" s="419"/>
      <c r="B20" s="322" t="s">
        <v>2695</v>
      </c>
      <c r="C20" s="302" t="s">
        <v>1978</v>
      </c>
    </row>
    <row r="21" spans="1:3">
      <c r="A21" s="419">
        <v>10282970</v>
      </c>
      <c r="B21" s="301" t="s">
        <v>1766</v>
      </c>
      <c r="C21" s="302" t="s">
        <v>1978</v>
      </c>
    </row>
    <row r="22" spans="1:3">
      <c r="A22" s="419" t="s">
        <v>2686</v>
      </c>
      <c r="B22" s="301" t="s">
        <v>2290</v>
      </c>
      <c r="C22" s="302" t="s">
        <v>1978</v>
      </c>
    </row>
    <row r="23" spans="1:3">
      <c r="A23" s="419">
        <v>10379677</v>
      </c>
      <c r="B23" s="301" t="s">
        <v>1761</v>
      </c>
      <c r="C23" s="302" t="s">
        <v>1978</v>
      </c>
    </row>
    <row r="24" spans="1:3">
      <c r="A24" s="419">
        <v>10376322</v>
      </c>
      <c r="B24" s="301" t="s">
        <v>2281</v>
      </c>
      <c r="C24" s="302" t="s">
        <v>1978</v>
      </c>
    </row>
    <row r="25" spans="1:3">
      <c r="A25" s="419" t="s">
        <v>2685</v>
      </c>
      <c r="B25" s="301" t="s">
        <v>1762</v>
      </c>
      <c r="C25" s="302" t="s">
        <v>1978</v>
      </c>
    </row>
    <row r="26" spans="1:3">
      <c r="A26" s="419">
        <v>10488536</v>
      </c>
      <c r="B26" s="301" t="s">
        <v>1763</v>
      </c>
      <c r="C26" s="303" t="s">
        <v>1978</v>
      </c>
    </row>
    <row r="27" spans="1:3">
      <c r="A27" s="419">
        <v>10459329</v>
      </c>
      <c r="B27" s="301" t="s">
        <v>1764</v>
      </c>
      <c r="C27" s="302" t="s">
        <v>1978</v>
      </c>
    </row>
    <row r="28" spans="1:3">
      <c r="A28" s="419">
        <v>10712039</v>
      </c>
      <c r="B28" s="301" t="s">
        <v>2220</v>
      </c>
      <c r="C28" s="302" t="s">
        <v>1978</v>
      </c>
    </row>
    <row r="29" spans="1:3">
      <c r="A29" s="419">
        <v>10488583</v>
      </c>
      <c r="B29" s="301" t="s">
        <v>2291</v>
      </c>
      <c r="C29" s="302" t="s">
        <v>1978</v>
      </c>
    </row>
    <row r="30" spans="1:3">
      <c r="A30" s="419">
        <v>10461894</v>
      </c>
      <c r="B30" s="301" t="s">
        <v>1765</v>
      </c>
      <c r="C30" s="302" t="s">
        <v>1978</v>
      </c>
    </row>
    <row r="31" spans="1:3">
      <c r="A31" s="419">
        <v>10461865</v>
      </c>
      <c r="B31" s="301" t="s">
        <v>1999</v>
      </c>
      <c r="C31" s="303" t="s">
        <v>1978</v>
      </c>
    </row>
    <row r="32" spans="1:3">
      <c r="B32" s="304"/>
      <c r="C32" s="305"/>
    </row>
    <row r="134" spans="2:3" s="308" customFormat="1">
      <c r="B134" s="306"/>
      <c r="C134" s="307"/>
    </row>
    <row r="135" spans="2:3" s="308" customFormat="1">
      <c r="B135" s="306"/>
      <c r="C135" s="307"/>
    </row>
    <row r="136" spans="2:3" s="308" customFormat="1">
      <c r="B136" s="306"/>
      <c r="C136" s="307"/>
    </row>
    <row r="137" spans="2:3" s="308" customFormat="1">
      <c r="B137" s="306"/>
      <c r="C137" s="307"/>
    </row>
    <row r="138" spans="2:3" s="308" customFormat="1">
      <c r="B138" s="306"/>
      <c r="C138" s="307"/>
    </row>
    <row r="139" spans="2:3" s="308" customFormat="1">
      <c r="B139" s="306"/>
      <c r="C139" s="307"/>
    </row>
    <row r="140" spans="2:3" s="308" customFormat="1">
      <c r="B140" s="306"/>
      <c r="C140" s="307"/>
    </row>
    <row r="141" spans="2:3" s="308" customFormat="1">
      <c r="B141" s="306"/>
      <c r="C141" s="307"/>
    </row>
    <row r="142" spans="2:3" s="308" customFormat="1">
      <c r="B142" s="306"/>
      <c r="C142" s="307"/>
    </row>
    <row r="143" spans="2:3" s="308" customFormat="1">
      <c r="B143" s="306"/>
      <c r="C143" s="307"/>
    </row>
    <row r="144" spans="2:3" s="308" customFormat="1">
      <c r="B144" s="306"/>
      <c r="C144" s="307"/>
    </row>
    <row r="145" spans="2:3" s="308" customFormat="1">
      <c r="B145" s="306"/>
      <c r="C145" s="307"/>
    </row>
    <row r="146" spans="2:3" s="308" customFormat="1">
      <c r="B146" s="306"/>
      <c r="C146" s="307"/>
    </row>
    <row r="147" spans="2:3" s="308" customFormat="1">
      <c r="B147" s="306"/>
      <c r="C147" s="307"/>
    </row>
    <row r="148" spans="2:3" s="308" customFormat="1">
      <c r="B148" s="306"/>
      <c r="C148" s="307"/>
    </row>
    <row r="149" spans="2:3" s="308" customFormat="1">
      <c r="B149" s="306"/>
      <c r="C149" s="307"/>
    </row>
    <row r="150" spans="2:3" s="308" customFormat="1">
      <c r="B150" s="306"/>
      <c r="C150" s="307"/>
    </row>
    <row r="151" spans="2:3" s="308" customFormat="1">
      <c r="B151" s="306"/>
      <c r="C151" s="307"/>
    </row>
    <row r="152" spans="2:3" s="308" customFormat="1">
      <c r="B152" s="306"/>
      <c r="C152" s="307"/>
    </row>
    <row r="153" spans="2:3" s="308" customFormat="1">
      <c r="B153" s="306"/>
      <c r="C153" s="307"/>
    </row>
    <row r="154" spans="2:3" s="308" customFormat="1">
      <c r="B154" s="306"/>
      <c r="C154" s="307"/>
    </row>
    <row r="155" spans="2:3" s="308" customFormat="1">
      <c r="B155" s="306"/>
      <c r="C155" s="307"/>
    </row>
    <row r="156" spans="2:3" s="308" customFormat="1">
      <c r="B156" s="306"/>
      <c r="C156" s="307"/>
    </row>
    <row r="157" spans="2:3" s="308" customFormat="1">
      <c r="B157" s="306"/>
      <c r="C157" s="307"/>
    </row>
    <row r="158" spans="2:3" s="308" customFormat="1">
      <c r="B158" s="306"/>
      <c r="C158" s="307"/>
    </row>
    <row r="159" spans="2:3" s="308" customFormat="1">
      <c r="B159" s="306"/>
      <c r="C159" s="307"/>
    </row>
    <row r="160" spans="2:3" s="308" customFormat="1">
      <c r="B160" s="306"/>
      <c r="C160" s="307"/>
    </row>
    <row r="161" spans="2:3" s="308" customFormat="1">
      <c r="B161" s="306"/>
      <c r="C161" s="307"/>
    </row>
    <row r="162" spans="2:3" s="308" customFormat="1">
      <c r="B162" s="306"/>
      <c r="C162" s="307"/>
    </row>
    <row r="163" spans="2:3" s="308" customFormat="1">
      <c r="B163" s="306"/>
      <c r="C163" s="307"/>
    </row>
    <row r="164" spans="2:3" s="308" customFormat="1">
      <c r="B164" s="306"/>
      <c r="C164" s="307"/>
    </row>
    <row r="165" spans="2:3" s="308" customFormat="1">
      <c r="B165" s="306"/>
      <c r="C165" s="307"/>
    </row>
    <row r="166" spans="2:3" s="308" customFormat="1">
      <c r="B166" s="306"/>
      <c r="C166" s="307"/>
    </row>
    <row r="167" spans="2:3" s="308" customFormat="1">
      <c r="B167" s="306"/>
      <c r="C167" s="307"/>
    </row>
    <row r="168" spans="2:3" s="308" customFormat="1">
      <c r="B168" s="306"/>
      <c r="C168" s="307"/>
    </row>
    <row r="169" spans="2:3" s="308" customFormat="1">
      <c r="B169" s="306"/>
      <c r="C169" s="307"/>
    </row>
    <row r="170" spans="2:3" s="308" customFormat="1">
      <c r="B170" s="306"/>
      <c r="C170" s="307"/>
    </row>
    <row r="171" spans="2:3" s="308" customFormat="1">
      <c r="B171" s="306"/>
      <c r="C171" s="307"/>
    </row>
    <row r="172" spans="2:3" s="308" customFormat="1">
      <c r="B172" s="306"/>
      <c r="C172" s="307"/>
    </row>
    <row r="173" spans="2:3" s="308" customFormat="1">
      <c r="B173" s="306"/>
      <c r="C173" s="307"/>
    </row>
    <row r="174" spans="2:3" s="308" customFormat="1">
      <c r="B174" s="306"/>
      <c r="C174" s="307"/>
    </row>
    <row r="175" spans="2:3" s="308" customFormat="1">
      <c r="B175" s="306"/>
      <c r="C175" s="307"/>
    </row>
    <row r="176" spans="2:3" s="308" customFormat="1">
      <c r="B176" s="306"/>
      <c r="C176" s="307"/>
    </row>
    <row r="177" spans="2:3" s="308" customFormat="1">
      <c r="B177" s="306"/>
      <c r="C177" s="307"/>
    </row>
    <row r="178" spans="2:3" s="308" customFormat="1">
      <c r="B178" s="306"/>
      <c r="C178" s="307"/>
    </row>
    <row r="179" spans="2:3" s="308" customFormat="1">
      <c r="B179" s="306"/>
      <c r="C179" s="307"/>
    </row>
    <row r="180" spans="2:3" s="308" customFormat="1">
      <c r="B180" s="306"/>
      <c r="C180" s="307"/>
    </row>
    <row r="181" spans="2:3" s="308" customFormat="1">
      <c r="B181" s="306"/>
      <c r="C181" s="307"/>
    </row>
    <row r="182" spans="2:3" s="308" customFormat="1">
      <c r="B182" s="306"/>
      <c r="C182" s="307"/>
    </row>
    <row r="183" spans="2:3" s="308" customFormat="1">
      <c r="B183" s="306"/>
      <c r="C183" s="307"/>
    </row>
    <row r="184" spans="2:3" s="308" customFormat="1">
      <c r="B184" s="306"/>
      <c r="C184" s="307"/>
    </row>
    <row r="185" spans="2:3" s="308" customFormat="1">
      <c r="B185" s="306"/>
      <c r="C185" s="307"/>
    </row>
    <row r="186" spans="2:3" s="308" customFormat="1">
      <c r="B186" s="306"/>
      <c r="C186" s="307"/>
    </row>
    <row r="187" spans="2:3" s="308" customFormat="1">
      <c r="B187" s="306"/>
      <c r="C187" s="307"/>
    </row>
    <row r="188" spans="2:3" s="308" customFormat="1">
      <c r="B188" s="306"/>
      <c r="C188" s="307"/>
    </row>
    <row r="189" spans="2:3" s="308" customFormat="1">
      <c r="B189" s="306"/>
      <c r="C189" s="307"/>
    </row>
    <row r="190" spans="2:3" s="308" customFormat="1">
      <c r="B190" s="306"/>
      <c r="C190" s="307"/>
    </row>
    <row r="191" spans="2:3" s="308" customFormat="1">
      <c r="B191" s="306"/>
      <c r="C191" s="307"/>
    </row>
    <row r="192" spans="2:3" s="308" customFormat="1">
      <c r="B192" s="306"/>
      <c r="C192" s="307"/>
    </row>
    <row r="193" spans="2:3" s="308" customFormat="1">
      <c r="B193" s="306"/>
      <c r="C193" s="307"/>
    </row>
    <row r="194" spans="2:3" s="308" customFormat="1">
      <c r="B194" s="306"/>
      <c r="C194" s="307"/>
    </row>
    <row r="195" spans="2:3" s="308" customFormat="1">
      <c r="B195" s="306"/>
      <c r="C195" s="307"/>
    </row>
    <row r="196" spans="2:3" s="308" customFormat="1">
      <c r="B196" s="306"/>
      <c r="C196" s="307"/>
    </row>
    <row r="197" spans="2:3" s="308" customFormat="1">
      <c r="B197" s="306"/>
      <c r="C197" s="307"/>
    </row>
    <row r="198" spans="2:3" s="308" customFormat="1">
      <c r="B198" s="306"/>
      <c r="C198" s="307"/>
    </row>
    <row r="199" spans="2:3" s="308" customFormat="1">
      <c r="B199" s="306"/>
      <c r="C199" s="307"/>
    </row>
    <row r="200" spans="2:3" s="308" customFormat="1">
      <c r="B200" s="306"/>
      <c r="C200" s="307"/>
    </row>
    <row r="201" spans="2:3" s="308" customFormat="1">
      <c r="B201" s="306"/>
      <c r="C201" s="307"/>
    </row>
    <row r="202" spans="2:3" s="308" customFormat="1">
      <c r="B202" s="306"/>
      <c r="C202" s="307"/>
    </row>
    <row r="203" spans="2:3" s="308" customFormat="1">
      <c r="B203" s="306"/>
      <c r="C203" s="307"/>
    </row>
    <row r="204" spans="2:3" s="308" customFormat="1">
      <c r="B204" s="306"/>
      <c r="C204" s="307"/>
    </row>
    <row r="205" spans="2:3" s="308" customFormat="1">
      <c r="B205" s="306"/>
      <c r="C205" s="307"/>
    </row>
    <row r="206" spans="2:3" s="308" customFormat="1">
      <c r="B206" s="306"/>
      <c r="C206" s="307"/>
    </row>
    <row r="207" spans="2:3" s="308" customFormat="1">
      <c r="B207" s="306"/>
      <c r="C207" s="307"/>
    </row>
    <row r="208" spans="2:3" s="308" customFormat="1">
      <c r="B208" s="306"/>
      <c r="C208" s="307"/>
    </row>
    <row r="209" spans="2:3" s="308" customFormat="1">
      <c r="B209" s="306"/>
      <c r="C209" s="307"/>
    </row>
    <row r="210" spans="2:3" s="308" customFormat="1">
      <c r="B210" s="306"/>
      <c r="C210" s="307"/>
    </row>
    <row r="211" spans="2:3" s="308" customFormat="1">
      <c r="B211" s="306"/>
      <c r="C211" s="307"/>
    </row>
    <row r="212" spans="2:3" s="308" customFormat="1">
      <c r="B212" s="306"/>
      <c r="C212" s="307"/>
    </row>
    <row r="213" spans="2:3" s="308" customFormat="1">
      <c r="B213" s="306"/>
      <c r="C213" s="307"/>
    </row>
    <row r="214" spans="2:3" s="308" customFormat="1">
      <c r="B214" s="306"/>
      <c r="C214" s="307"/>
    </row>
    <row r="215" spans="2:3" s="308" customFormat="1">
      <c r="B215" s="306"/>
      <c r="C215" s="307"/>
    </row>
    <row r="216" spans="2:3" s="308" customFormat="1">
      <c r="B216" s="306"/>
      <c r="C216" s="307"/>
    </row>
    <row r="217" spans="2:3" s="308" customFormat="1">
      <c r="B217" s="306"/>
      <c r="C217" s="307"/>
    </row>
    <row r="218" spans="2:3" s="308" customFormat="1">
      <c r="B218" s="306"/>
      <c r="C218" s="307"/>
    </row>
    <row r="219" spans="2:3" s="308" customFormat="1">
      <c r="B219" s="306"/>
      <c r="C219" s="307"/>
    </row>
    <row r="220" spans="2:3" s="308" customFormat="1">
      <c r="B220" s="306"/>
      <c r="C220" s="307"/>
    </row>
    <row r="221" spans="2:3" s="308" customFormat="1">
      <c r="B221" s="306"/>
      <c r="C221" s="307"/>
    </row>
    <row r="222" spans="2:3" s="308" customFormat="1">
      <c r="B222" s="306"/>
      <c r="C222" s="307"/>
    </row>
    <row r="223" spans="2:3" s="308" customFormat="1">
      <c r="B223" s="306"/>
      <c r="C223" s="307"/>
    </row>
    <row r="224" spans="2:3" s="308" customFormat="1">
      <c r="B224" s="306"/>
      <c r="C224" s="307"/>
    </row>
    <row r="225" spans="2:3" s="308" customFormat="1">
      <c r="B225" s="306"/>
      <c r="C225" s="307"/>
    </row>
    <row r="226" spans="2:3" s="308" customFormat="1">
      <c r="B226" s="306"/>
      <c r="C226" s="307"/>
    </row>
    <row r="227" spans="2:3" s="308" customFormat="1">
      <c r="B227" s="306"/>
      <c r="C227" s="307"/>
    </row>
    <row r="228" spans="2:3" s="308" customFormat="1">
      <c r="B228" s="306"/>
      <c r="C228" s="307"/>
    </row>
    <row r="229" spans="2:3" s="308" customFormat="1">
      <c r="B229" s="306"/>
      <c r="C229" s="307"/>
    </row>
    <row r="230" spans="2:3" s="308" customFormat="1">
      <c r="B230" s="306"/>
      <c r="C230" s="307"/>
    </row>
    <row r="231" spans="2:3" s="308" customFormat="1">
      <c r="B231" s="306"/>
      <c r="C231" s="307"/>
    </row>
    <row r="232" spans="2:3" s="308" customFormat="1">
      <c r="B232" s="306"/>
      <c r="C232" s="307"/>
    </row>
    <row r="233" spans="2:3" s="308" customFormat="1">
      <c r="B233" s="306"/>
      <c r="C233" s="307"/>
    </row>
    <row r="234" spans="2:3" s="308" customFormat="1">
      <c r="B234" s="306"/>
      <c r="C234" s="307"/>
    </row>
    <row r="235" spans="2:3" s="308" customFormat="1">
      <c r="B235" s="306"/>
      <c r="C235" s="307"/>
    </row>
    <row r="236" spans="2:3" s="308" customFormat="1">
      <c r="B236" s="306"/>
      <c r="C236" s="307"/>
    </row>
    <row r="237" spans="2:3" s="308" customFormat="1">
      <c r="B237" s="306"/>
      <c r="C237" s="307"/>
    </row>
    <row r="238" spans="2:3" s="308" customFormat="1">
      <c r="B238" s="306"/>
      <c r="C238" s="307"/>
    </row>
    <row r="239" spans="2:3" s="308" customFormat="1">
      <c r="B239" s="306"/>
      <c r="C239" s="307"/>
    </row>
    <row r="240" spans="2:3" s="308" customFormat="1">
      <c r="B240" s="306"/>
      <c r="C240" s="307"/>
    </row>
    <row r="241" spans="2:3" s="308" customFormat="1">
      <c r="B241" s="306"/>
      <c r="C241" s="307"/>
    </row>
    <row r="242" spans="2:3" s="308" customFormat="1">
      <c r="B242" s="306"/>
      <c r="C242" s="307"/>
    </row>
    <row r="243" spans="2:3" s="308" customFormat="1">
      <c r="B243" s="306"/>
      <c r="C243" s="307"/>
    </row>
    <row r="244" spans="2:3" s="308" customFormat="1">
      <c r="B244" s="306"/>
      <c r="C244" s="307"/>
    </row>
    <row r="245" spans="2:3" s="308" customFormat="1">
      <c r="B245" s="306"/>
      <c r="C245" s="307"/>
    </row>
    <row r="246" spans="2:3" s="308" customFormat="1">
      <c r="B246" s="306"/>
      <c r="C246" s="307"/>
    </row>
    <row r="247" spans="2:3" s="308" customFormat="1">
      <c r="B247" s="306"/>
      <c r="C247" s="307"/>
    </row>
    <row r="248" spans="2:3" s="308" customFormat="1">
      <c r="B248" s="306"/>
      <c r="C248" s="307"/>
    </row>
    <row r="249" spans="2:3" s="308" customFormat="1">
      <c r="B249" s="306"/>
      <c r="C249" s="307"/>
    </row>
    <row r="250" spans="2:3" s="308" customFormat="1">
      <c r="B250" s="306"/>
      <c r="C250" s="307"/>
    </row>
    <row r="251" spans="2:3" s="308" customFormat="1">
      <c r="B251" s="306"/>
      <c r="C251" s="307"/>
    </row>
    <row r="252" spans="2:3" s="308" customFormat="1">
      <c r="B252" s="306"/>
      <c r="C252" s="307"/>
    </row>
    <row r="253" spans="2:3" s="308" customFormat="1">
      <c r="B253" s="306"/>
      <c r="C253" s="307"/>
    </row>
    <row r="254" spans="2:3" s="308" customFormat="1">
      <c r="B254" s="306"/>
      <c r="C254" s="307"/>
    </row>
    <row r="255" spans="2:3" s="308" customFormat="1">
      <c r="B255" s="306"/>
      <c r="C255" s="307"/>
    </row>
    <row r="256" spans="2:3" s="308" customFormat="1">
      <c r="B256" s="306"/>
      <c r="C256" s="307"/>
    </row>
    <row r="257" spans="2:3" s="308" customFormat="1">
      <c r="B257" s="306"/>
      <c r="C257" s="307"/>
    </row>
    <row r="258" spans="2:3" s="308" customFormat="1">
      <c r="B258" s="306"/>
      <c r="C258" s="307"/>
    </row>
    <row r="259" spans="2:3" s="308" customFormat="1">
      <c r="B259" s="306"/>
      <c r="C259" s="307"/>
    </row>
    <row r="260" spans="2:3" s="308" customFormat="1">
      <c r="B260" s="306"/>
      <c r="C260" s="307"/>
    </row>
    <row r="261" spans="2:3" s="308" customFormat="1">
      <c r="B261" s="306"/>
      <c r="C261" s="307"/>
    </row>
    <row r="262" spans="2:3" s="308" customFormat="1">
      <c r="B262" s="306"/>
      <c r="C262" s="307"/>
    </row>
    <row r="263" spans="2:3" s="308" customFormat="1">
      <c r="B263" s="306"/>
      <c r="C263" s="307"/>
    </row>
    <row r="264" spans="2:3" s="308" customFormat="1">
      <c r="B264" s="306"/>
      <c r="C264" s="307"/>
    </row>
    <row r="265" spans="2:3" s="308" customFormat="1">
      <c r="B265" s="306"/>
      <c r="C265" s="307"/>
    </row>
    <row r="266" spans="2:3" s="308" customFormat="1">
      <c r="B266" s="306"/>
      <c r="C266" s="307"/>
    </row>
    <row r="267" spans="2:3" s="308" customFormat="1">
      <c r="B267" s="306"/>
      <c r="C267" s="307"/>
    </row>
    <row r="268" spans="2:3" s="308" customFormat="1">
      <c r="B268" s="306"/>
      <c r="C268" s="307"/>
    </row>
    <row r="269" spans="2:3" s="308" customFormat="1">
      <c r="B269" s="306"/>
      <c r="C269" s="307"/>
    </row>
    <row r="270" spans="2:3" s="308" customFormat="1">
      <c r="B270" s="306"/>
      <c r="C270" s="307"/>
    </row>
    <row r="271" spans="2:3" s="308" customFormat="1">
      <c r="B271" s="306"/>
      <c r="C271" s="307"/>
    </row>
    <row r="272" spans="2:3" s="308" customFormat="1">
      <c r="B272" s="306"/>
      <c r="C272" s="307"/>
    </row>
    <row r="273" spans="2:3" s="308" customFormat="1">
      <c r="B273" s="306"/>
      <c r="C273" s="307"/>
    </row>
    <row r="274" spans="2:3" s="308" customFormat="1">
      <c r="B274" s="306"/>
      <c r="C274" s="307"/>
    </row>
    <row r="275" spans="2:3" s="308" customFormat="1">
      <c r="B275" s="306"/>
      <c r="C275" s="307"/>
    </row>
    <row r="276" spans="2:3" s="308" customFormat="1">
      <c r="B276" s="306"/>
      <c r="C276" s="307"/>
    </row>
    <row r="277" spans="2:3" s="308" customFormat="1">
      <c r="B277" s="306"/>
      <c r="C277" s="307"/>
    </row>
    <row r="278" spans="2:3" s="308" customFormat="1">
      <c r="B278" s="306"/>
      <c r="C278" s="307"/>
    </row>
    <row r="279" spans="2:3" s="308" customFormat="1">
      <c r="B279" s="306"/>
      <c r="C279" s="307"/>
    </row>
    <row r="280" spans="2:3" s="308" customFormat="1">
      <c r="B280" s="306"/>
      <c r="C280" s="307"/>
    </row>
    <row r="281" spans="2:3" s="308" customFormat="1">
      <c r="B281" s="306"/>
      <c r="C281" s="307"/>
    </row>
    <row r="282" spans="2:3" s="308" customFormat="1">
      <c r="B282" s="306"/>
      <c r="C282" s="307"/>
    </row>
    <row r="283" spans="2:3" s="308" customFormat="1">
      <c r="B283" s="306"/>
      <c r="C283" s="307"/>
    </row>
    <row r="284" spans="2:3" s="308" customFormat="1">
      <c r="B284" s="306"/>
      <c r="C284" s="307"/>
    </row>
    <row r="285" spans="2:3" s="308" customFormat="1">
      <c r="B285" s="306"/>
      <c r="C285" s="307"/>
    </row>
    <row r="286" spans="2:3" s="308" customFormat="1">
      <c r="B286" s="306"/>
      <c r="C286" s="307"/>
    </row>
    <row r="287" spans="2:3" s="308" customFormat="1">
      <c r="B287" s="306"/>
      <c r="C287" s="307"/>
    </row>
    <row r="288" spans="2:3" s="308" customFormat="1">
      <c r="B288" s="306"/>
      <c r="C288" s="307"/>
    </row>
    <row r="289" spans="2:3" s="308" customFormat="1">
      <c r="B289" s="306"/>
      <c r="C289" s="307"/>
    </row>
    <row r="290" spans="2:3" s="308" customFormat="1">
      <c r="B290" s="306"/>
      <c r="C290" s="307"/>
    </row>
    <row r="291" spans="2:3" s="308" customFormat="1">
      <c r="B291" s="306"/>
      <c r="C291" s="307"/>
    </row>
    <row r="292" spans="2:3" s="308" customFormat="1">
      <c r="B292" s="306"/>
      <c r="C292" s="307"/>
    </row>
    <row r="293" spans="2:3" s="308" customFormat="1">
      <c r="B293" s="306"/>
      <c r="C293" s="307"/>
    </row>
    <row r="294" spans="2:3" s="308" customFormat="1">
      <c r="B294" s="306"/>
      <c r="C294" s="307"/>
    </row>
    <row r="295" spans="2:3" s="308" customFormat="1">
      <c r="B295" s="306"/>
      <c r="C295" s="307"/>
    </row>
    <row r="296" spans="2:3" s="308" customFormat="1">
      <c r="B296" s="306"/>
      <c r="C296" s="307"/>
    </row>
    <row r="297" spans="2:3" s="308" customFormat="1">
      <c r="B297" s="306"/>
      <c r="C297" s="307"/>
    </row>
    <row r="298" spans="2:3" s="308" customFormat="1">
      <c r="B298" s="306"/>
      <c r="C298" s="307"/>
    </row>
    <row r="299" spans="2:3" s="308" customFormat="1">
      <c r="B299" s="306"/>
      <c r="C299" s="307"/>
    </row>
    <row r="300" spans="2:3" s="308" customFormat="1">
      <c r="B300" s="306"/>
      <c r="C300" s="307"/>
    </row>
    <row r="301" spans="2:3" s="308" customFormat="1">
      <c r="B301" s="306"/>
      <c r="C301" s="307"/>
    </row>
    <row r="302" spans="2:3" s="308" customFormat="1">
      <c r="B302" s="306"/>
      <c r="C302" s="307"/>
    </row>
    <row r="303" spans="2:3" s="308" customFormat="1">
      <c r="B303" s="306"/>
      <c r="C303" s="307"/>
    </row>
    <row r="304" spans="2:3" s="308" customFormat="1">
      <c r="B304" s="306"/>
      <c r="C304" s="307"/>
    </row>
    <row r="305" spans="2:3" s="308" customFormat="1">
      <c r="B305" s="306"/>
      <c r="C305" s="307"/>
    </row>
    <row r="306" spans="2:3" s="308" customFormat="1">
      <c r="B306" s="306"/>
      <c r="C306" s="307"/>
    </row>
    <row r="307" spans="2:3" s="308" customFormat="1">
      <c r="B307" s="306"/>
      <c r="C307" s="307"/>
    </row>
    <row r="308" spans="2:3" s="308" customFormat="1">
      <c r="B308" s="306"/>
      <c r="C308" s="307"/>
    </row>
    <row r="309" spans="2:3" s="308" customFormat="1">
      <c r="B309" s="306"/>
      <c r="C309" s="307"/>
    </row>
    <row r="310" spans="2:3" s="308" customFormat="1">
      <c r="B310" s="306"/>
      <c r="C310" s="307"/>
    </row>
    <row r="311" spans="2:3" s="308" customFormat="1">
      <c r="B311" s="306"/>
      <c r="C311" s="307"/>
    </row>
    <row r="312" spans="2:3" s="308" customFormat="1">
      <c r="B312" s="306"/>
      <c r="C312" s="307"/>
    </row>
    <row r="313" spans="2:3" s="308" customFormat="1">
      <c r="B313" s="306"/>
      <c r="C313" s="307"/>
    </row>
    <row r="314" spans="2:3" s="308" customFormat="1">
      <c r="B314" s="306"/>
      <c r="C314" s="307"/>
    </row>
    <row r="315" spans="2:3" s="308" customFormat="1">
      <c r="B315" s="306"/>
      <c r="C315" s="307"/>
    </row>
    <row r="316" spans="2:3" s="308" customFormat="1">
      <c r="B316" s="306"/>
      <c r="C316" s="307"/>
    </row>
    <row r="317" spans="2:3" s="308" customFormat="1">
      <c r="B317" s="306"/>
      <c r="C317" s="307"/>
    </row>
    <row r="318" spans="2:3" s="308" customFormat="1">
      <c r="B318" s="306"/>
      <c r="C318" s="307"/>
    </row>
    <row r="319" spans="2:3" s="308" customFormat="1">
      <c r="B319" s="306"/>
      <c r="C319" s="307"/>
    </row>
    <row r="320" spans="2:3" s="308" customFormat="1">
      <c r="B320" s="306"/>
      <c r="C320" s="307"/>
    </row>
    <row r="321" spans="2:3" s="308" customFormat="1">
      <c r="B321" s="306"/>
      <c r="C321" s="307"/>
    </row>
    <row r="322" spans="2:3" s="308" customFormat="1">
      <c r="B322" s="306"/>
      <c r="C322" s="307"/>
    </row>
    <row r="323" spans="2:3" s="308" customFormat="1">
      <c r="B323" s="306"/>
      <c r="C323" s="307"/>
    </row>
    <row r="324" spans="2:3" s="308" customFormat="1">
      <c r="B324" s="306"/>
      <c r="C324" s="307"/>
    </row>
    <row r="325" spans="2:3" s="308" customFormat="1">
      <c r="B325" s="306"/>
      <c r="C325" s="307"/>
    </row>
    <row r="326" spans="2:3" s="308" customFormat="1">
      <c r="B326" s="306"/>
      <c r="C326" s="307"/>
    </row>
    <row r="327" spans="2:3" s="308" customFormat="1">
      <c r="B327" s="306"/>
      <c r="C327" s="307"/>
    </row>
    <row r="328" spans="2:3" s="308" customFormat="1">
      <c r="B328" s="306"/>
      <c r="C328" s="307"/>
    </row>
    <row r="329" spans="2:3" s="308" customFormat="1">
      <c r="B329" s="306"/>
      <c r="C329" s="307"/>
    </row>
    <row r="330" spans="2:3" s="308" customFormat="1">
      <c r="B330" s="306"/>
      <c r="C330" s="307"/>
    </row>
    <row r="331" spans="2:3" s="308" customFormat="1">
      <c r="B331" s="306"/>
      <c r="C331" s="307"/>
    </row>
    <row r="332" spans="2:3" s="308" customFormat="1">
      <c r="B332" s="306"/>
      <c r="C332" s="307"/>
    </row>
    <row r="333" spans="2:3" s="308" customFormat="1">
      <c r="B333" s="306"/>
      <c r="C333" s="307"/>
    </row>
    <row r="334" spans="2:3" s="308" customFormat="1">
      <c r="B334" s="306"/>
      <c r="C334" s="307"/>
    </row>
    <row r="335" spans="2:3" s="308" customFormat="1">
      <c r="B335" s="306"/>
      <c r="C335" s="307"/>
    </row>
    <row r="336" spans="2:3" s="308" customFormat="1">
      <c r="B336" s="306"/>
      <c r="C336" s="307"/>
    </row>
    <row r="337" spans="2:3" s="308" customFormat="1">
      <c r="B337" s="306"/>
      <c r="C337" s="307"/>
    </row>
    <row r="338" spans="2:3" s="308" customFormat="1">
      <c r="B338" s="306"/>
      <c r="C338" s="307"/>
    </row>
    <row r="339" spans="2:3" s="308" customFormat="1">
      <c r="B339" s="306"/>
      <c r="C339" s="307"/>
    </row>
    <row r="340" spans="2:3" s="308" customFormat="1">
      <c r="B340" s="306"/>
      <c r="C340" s="307"/>
    </row>
    <row r="341" spans="2:3" s="308" customFormat="1">
      <c r="B341" s="306"/>
      <c r="C341" s="307"/>
    </row>
    <row r="342" spans="2:3" s="308" customFormat="1">
      <c r="B342" s="306"/>
      <c r="C342" s="307"/>
    </row>
    <row r="343" spans="2:3" s="308" customFormat="1">
      <c r="B343" s="306"/>
      <c r="C343" s="307"/>
    </row>
    <row r="344" spans="2:3" s="308" customFormat="1">
      <c r="B344" s="306"/>
      <c r="C344" s="307"/>
    </row>
    <row r="345" spans="2:3" s="308" customFormat="1">
      <c r="B345" s="306"/>
      <c r="C345" s="307"/>
    </row>
    <row r="346" spans="2:3" s="308" customFormat="1">
      <c r="B346" s="306"/>
      <c r="C346" s="307"/>
    </row>
    <row r="347" spans="2:3" s="308" customFormat="1">
      <c r="B347" s="306"/>
      <c r="C347" s="307"/>
    </row>
    <row r="348" spans="2:3" s="308" customFormat="1">
      <c r="B348" s="306"/>
      <c r="C348" s="307"/>
    </row>
    <row r="349" spans="2:3" s="308" customFormat="1">
      <c r="B349" s="306"/>
      <c r="C349" s="307"/>
    </row>
    <row r="350" spans="2:3" s="308" customFormat="1">
      <c r="B350" s="306"/>
      <c r="C350" s="307"/>
    </row>
    <row r="351" spans="2:3" s="308" customFormat="1">
      <c r="B351" s="306"/>
      <c r="C351" s="307"/>
    </row>
    <row r="352" spans="2:3" s="308" customFormat="1">
      <c r="B352" s="306"/>
      <c r="C352" s="307"/>
    </row>
    <row r="353" spans="2:3" s="308" customFormat="1">
      <c r="B353" s="306"/>
      <c r="C353" s="307"/>
    </row>
    <row r="354" spans="2:3" s="308" customFormat="1">
      <c r="B354" s="306"/>
      <c r="C354" s="307"/>
    </row>
    <row r="355" spans="2:3" s="308" customFormat="1">
      <c r="B355" s="306"/>
      <c r="C355" s="307"/>
    </row>
    <row r="356" spans="2:3" s="308" customFormat="1">
      <c r="B356" s="306"/>
      <c r="C356" s="307"/>
    </row>
    <row r="357" spans="2:3" s="308" customFormat="1">
      <c r="B357" s="306"/>
      <c r="C357" s="307"/>
    </row>
    <row r="358" spans="2:3" s="308" customFormat="1">
      <c r="B358" s="306"/>
      <c r="C358" s="307"/>
    </row>
    <row r="359" spans="2:3" s="308" customFormat="1">
      <c r="B359" s="306"/>
      <c r="C359" s="307"/>
    </row>
    <row r="360" spans="2:3" s="308" customFormat="1">
      <c r="B360" s="306"/>
      <c r="C360" s="307"/>
    </row>
    <row r="361" spans="2:3" s="308" customFormat="1">
      <c r="B361" s="306"/>
      <c r="C361" s="307"/>
    </row>
    <row r="362" spans="2:3" s="308" customFormat="1">
      <c r="B362" s="306"/>
      <c r="C362" s="307"/>
    </row>
    <row r="363" spans="2:3" s="308" customFormat="1">
      <c r="B363" s="306"/>
      <c r="C363" s="307"/>
    </row>
    <row r="364" spans="2:3" s="308" customFormat="1">
      <c r="B364" s="306"/>
      <c r="C364" s="307"/>
    </row>
    <row r="365" spans="2:3" s="308" customFormat="1">
      <c r="B365" s="306"/>
      <c r="C365" s="307"/>
    </row>
    <row r="366" spans="2:3" s="308" customFormat="1">
      <c r="B366" s="306"/>
      <c r="C366" s="307"/>
    </row>
    <row r="367" spans="2:3" s="308" customFormat="1">
      <c r="B367" s="306"/>
      <c r="C367" s="307"/>
    </row>
    <row r="368" spans="2:3" s="308" customFormat="1">
      <c r="B368" s="306"/>
      <c r="C368" s="307"/>
    </row>
    <row r="369" spans="2:3" s="308" customFormat="1">
      <c r="B369" s="306"/>
      <c r="C369" s="307"/>
    </row>
    <row r="370" spans="2:3" s="308" customFormat="1">
      <c r="B370" s="306"/>
      <c r="C370" s="307"/>
    </row>
    <row r="371" spans="2:3" s="308" customFormat="1">
      <c r="B371" s="306"/>
      <c r="C371" s="307"/>
    </row>
    <row r="372" spans="2:3" s="308" customFormat="1">
      <c r="B372" s="306"/>
      <c r="C372" s="307"/>
    </row>
    <row r="373" spans="2:3" s="308" customFormat="1">
      <c r="B373" s="306"/>
      <c r="C373" s="307"/>
    </row>
    <row r="374" spans="2:3" s="308" customFormat="1">
      <c r="B374" s="306"/>
      <c r="C374" s="307"/>
    </row>
    <row r="375" spans="2:3" s="308" customFormat="1">
      <c r="B375" s="306"/>
      <c r="C375" s="307"/>
    </row>
    <row r="376" spans="2:3" s="308" customFormat="1">
      <c r="B376" s="306"/>
      <c r="C376" s="307"/>
    </row>
    <row r="377" spans="2:3" s="308" customFormat="1">
      <c r="B377" s="306"/>
      <c r="C377" s="307"/>
    </row>
    <row r="378" spans="2:3" s="308" customFormat="1">
      <c r="B378" s="306"/>
      <c r="C378" s="307"/>
    </row>
    <row r="379" spans="2:3" s="308" customFormat="1">
      <c r="B379" s="306"/>
      <c r="C379" s="307"/>
    </row>
    <row r="380" spans="2:3" s="308" customFormat="1">
      <c r="B380" s="306"/>
      <c r="C380" s="307"/>
    </row>
    <row r="381" spans="2:3" s="308" customFormat="1">
      <c r="B381" s="306"/>
      <c r="C381" s="307"/>
    </row>
    <row r="382" spans="2:3" s="308" customFormat="1">
      <c r="B382" s="306"/>
      <c r="C382" s="307"/>
    </row>
    <row r="383" spans="2:3" s="308" customFormat="1">
      <c r="B383" s="306"/>
      <c r="C383" s="307"/>
    </row>
    <row r="384" spans="2:3" s="308" customFormat="1">
      <c r="B384" s="306"/>
      <c r="C384" s="307"/>
    </row>
    <row r="385" spans="2:3" s="308" customFormat="1">
      <c r="B385" s="306"/>
      <c r="C385" s="307"/>
    </row>
    <row r="386" spans="2:3" s="308" customFormat="1">
      <c r="B386" s="306"/>
      <c r="C386" s="307"/>
    </row>
    <row r="387" spans="2:3" s="308" customFormat="1">
      <c r="B387" s="306"/>
      <c r="C387" s="307"/>
    </row>
    <row r="388" spans="2:3" s="308" customFormat="1">
      <c r="B388" s="306"/>
      <c r="C388" s="307"/>
    </row>
    <row r="389" spans="2:3" s="308" customFormat="1">
      <c r="B389" s="306"/>
      <c r="C389" s="307"/>
    </row>
    <row r="390" spans="2:3" s="308" customFormat="1">
      <c r="B390" s="306"/>
      <c r="C390" s="307"/>
    </row>
    <row r="391" spans="2:3" s="308" customFormat="1">
      <c r="B391" s="306"/>
      <c r="C391" s="307"/>
    </row>
    <row r="392" spans="2:3" s="308" customFormat="1">
      <c r="B392" s="306"/>
      <c r="C392" s="307"/>
    </row>
    <row r="393" spans="2:3" s="308" customFormat="1">
      <c r="B393" s="306"/>
      <c r="C393" s="307"/>
    </row>
    <row r="394" spans="2:3" s="308" customFormat="1">
      <c r="B394" s="306"/>
      <c r="C394" s="307"/>
    </row>
    <row r="395" spans="2:3" s="308" customFormat="1">
      <c r="B395" s="306"/>
      <c r="C395" s="307"/>
    </row>
    <row r="396" spans="2:3" s="308" customFormat="1">
      <c r="B396" s="306"/>
      <c r="C396" s="307"/>
    </row>
    <row r="397" spans="2:3" s="308" customFormat="1">
      <c r="B397" s="306"/>
      <c r="C397" s="307"/>
    </row>
    <row r="398" spans="2:3" s="308" customFormat="1">
      <c r="B398" s="306"/>
      <c r="C398" s="307"/>
    </row>
    <row r="399" spans="2:3" s="308" customFormat="1">
      <c r="B399" s="306"/>
      <c r="C399" s="307"/>
    </row>
    <row r="400" spans="2:3" s="308" customFormat="1">
      <c r="B400" s="306"/>
      <c r="C400" s="307"/>
    </row>
    <row r="401" spans="2:3" s="308" customFormat="1">
      <c r="B401" s="306"/>
      <c r="C401" s="307"/>
    </row>
    <row r="402" spans="2:3" s="308" customFormat="1">
      <c r="B402" s="306"/>
      <c r="C402" s="307"/>
    </row>
    <row r="403" spans="2:3" s="308" customFormat="1">
      <c r="B403" s="306"/>
      <c r="C403" s="307"/>
    </row>
    <row r="404" spans="2:3" s="308" customFormat="1">
      <c r="B404" s="306"/>
      <c r="C404" s="307"/>
    </row>
    <row r="405" spans="2:3" s="308" customFormat="1">
      <c r="B405" s="306"/>
      <c r="C405" s="307"/>
    </row>
    <row r="406" spans="2:3" s="308" customFormat="1">
      <c r="B406" s="306"/>
      <c r="C406" s="307"/>
    </row>
    <row r="407" spans="2:3" s="308" customFormat="1">
      <c r="B407" s="306"/>
      <c r="C407" s="307"/>
    </row>
    <row r="408" spans="2:3" s="308" customFormat="1">
      <c r="B408" s="306"/>
      <c r="C408" s="307"/>
    </row>
    <row r="409" spans="2:3" s="308" customFormat="1">
      <c r="B409" s="306"/>
      <c r="C409" s="307"/>
    </row>
    <row r="410" spans="2:3" s="308" customFormat="1">
      <c r="B410" s="306"/>
      <c r="C410" s="307"/>
    </row>
    <row r="411" spans="2:3" s="308" customFormat="1">
      <c r="B411" s="306"/>
      <c r="C411" s="307"/>
    </row>
    <row r="412" spans="2:3" s="308" customFormat="1">
      <c r="B412" s="306"/>
      <c r="C412" s="307"/>
    </row>
    <row r="413" spans="2:3" s="308" customFormat="1">
      <c r="B413" s="306"/>
      <c r="C413" s="307"/>
    </row>
    <row r="414" spans="2:3" s="308" customFormat="1">
      <c r="B414" s="306"/>
      <c r="C414" s="307"/>
    </row>
    <row r="415" spans="2:3" s="308" customFormat="1">
      <c r="B415" s="306"/>
      <c r="C415" s="307"/>
    </row>
    <row r="416" spans="2:3" s="308" customFormat="1">
      <c r="B416" s="306"/>
      <c r="C416" s="307"/>
    </row>
    <row r="417" spans="2:3" s="308" customFormat="1">
      <c r="B417" s="306"/>
      <c r="C417" s="307"/>
    </row>
    <row r="418" spans="2:3" s="308" customFormat="1">
      <c r="B418" s="306"/>
      <c r="C418" s="307"/>
    </row>
    <row r="419" spans="2:3" s="308" customFormat="1">
      <c r="B419" s="306"/>
      <c r="C419" s="307"/>
    </row>
    <row r="420" spans="2:3" s="308" customFormat="1">
      <c r="B420" s="306"/>
      <c r="C420" s="307"/>
    </row>
    <row r="421" spans="2:3" s="308" customFormat="1">
      <c r="B421" s="306"/>
      <c r="C421" s="307"/>
    </row>
    <row r="422" spans="2:3" s="308" customFormat="1">
      <c r="B422" s="306"/>
      <c r="C422" s="307"/>
    </row>
    <row r="423" spans="2:3" s="308" customFormat="1">
      <c r="B423" s="306"/>
      <c r="C423" s="307"/>
    </row>
    <row r="424" spans="2:3" s="308" customFormat="1">
      <c r="B424" s="306"/>
      <c r="C424" s="307"/>
    </row>
    <row r="425" spans="2:3" s="308" customFormat="1">
      <c r="B425" s="306"/>
      <c r="C425" s="307"/>
    </row>
    <row r="426" spans="2:3" s="308" customFormat="1">
      <c r="B426" s="306"/>
      <c r="C426" s="307"/>
    </row>
    <row r="427" spans="2:3" s="308" customFormat="1">
      <c r="B427" s="306"/>
      <c r="C427" s="307"/>
    </row>
    <row r="428" spans="2:3" s="308" customFormat="1">
      <c r="B428" s="306"/>
      <c r="C428" s="307"/>
    </row>
    <row r="429" spans="2:3" s="308" customFormat="1">
      <c r="B429" s="306"/>
      <c r="C429" s="307"/>
    </row>
    <row r="430" spans="2:3" s="308" customFormat="1">
      <c r="B430" s="306"/>
      <c r="C430" s="307"/>
    </row>
    <row r="431" spans="2:3" s="308" customFormat="1">
      <c r="B431" s="306"/>
      <c r="C431" s="307"/>
    </row>
    <row r="432" spans="2:3" s="308" customFormat="1">
      <c r="B432" s="306"/>
      <c r="C432" s="307"/>
    </row>
    <row r="433" spans="2:3" s="308" customFormat="1">
      <c r="B433" s="306"/>
      <c r="C433" s="307"/>
    </row>
    <row r="434" spans="2:3" s="308" customFormat="1">
      <c r="B434" s="306"/>
      <c r="C434" s="307"/>
    </row>
    <row r="435" spans="2:3" s="308" customFormat="1">
      <c r="B435" s="306"/>
      <c r="C435" s="307"/>
    </row>
    <row r="436" spans="2:3" s="308" customFormat="1">
      <c r="B436" s="306"/>
      <c r="C436" s="307"/>
    </row>
    <row r="437" spans="2:3" s="308" customFormat="1">
      <c r="B437" s="306"/>
      <c r="C437" s="307"/>
    </row>
    <row r="438" spans="2:3" s="308" customFormat="1">
      <c r="B438" s="306"/>
      <c r="C438" s="307"/>
    </row>
    <row r="439" spans="2:3" s="308" customFormat="1">
      <c r="B439" s="306"/>
      <c r="C439" s="307"/>
    </row>
    <row r="440" spans="2:3" s="308" customFormat="1">
      <c r="B440" s="306"/>
      <c r="C440" s="307"/>
    </row>
    <row r="441" spans="2:3" s="308" customFormat="1">
      <c r="B441" s="306"/>
      <c r="C441" s="307"/>
    </row>
    <row r="442" spans="2:3" s="308" customFormat="1">
      <c r="B442" s="306"/>
      <c r="C442" s="307"/>
    </row>
    <row r="443" spans="2:3" s="308" customFormat="1">
      <c r="B443" s="306"/>
      <c r="C443" s="307"/>
    </row>
    <row r="444" spans="2:3" s="308" customFormat="1">
      <c r="B444" s="306"/>
      <c r="C444" s="307"/>
    </row>
    <row r="445" spans="2:3" s="308" customFormat="1">
      <c r="B445" s="306"/>
      <c r="C445" s="307"/>
    </row>
    <row r="446" spans="2:3" s="308" customFormat="1">
      <c r="B446" s="306"/>
      <c r="C446" s="307"/>
    </row>
    <row r="447" spans="2:3" s="308" customFormat="1">
      <c r="B447" s="306"/>
      <c r="C447" s="307"/>
    </row>
    <row r="448" spans="2:3" s="308" customFormat="1">
      <c r="B448" s="306"/>
      <c r="C448" s="307"/>
    </row>
    <row r="449" spans="2:3" s="308" customFormat="1">
      <c r="B449" s="306"/>
      <c r="C449" s="307"/>
    </row>
    <row r="450" spans="2:3" s="308" customFormat="1">
      <c r="B450" s="306"/>
      <c r="C450" s="307"/>
    </row>
    <row r="451" spans="2:3" s="308" customFormat="1">
      <c r="B451" s="306"/>
      <c r="C451" s="307"/>
    </row>
    <row r="452" spans="2:3" s="308" customFormat="1">
      <c r="B452" s="306"/>
      <c r="C452" s="307"/>
    </row>
    <row r="453" spans="2:3" s="308" customFormat="1">
      <c r="B453" s="306"/>
      <c r="C453" s="307"/>
    </row>
    <row r="454" spans="2:3" s="308" customFormat="1">
      <c r="B454" s="306"/>
      <c r="C454" s="307"/>
    </row>
    <row r="455" spans="2:3" s="308" customFormat="1">
      <c r="B455" s="306"/>
      <c r="C455" s="307"/>
    </row>
    <row r="456" spans="2:3" s="308" customFormat="1">
      <c r="B456" s="306"/>
      <c r="C456" s="307"/>
    </row>
    <row r="457" spans="2:3" s="308" customFormat="1">
      <c r="B457" s="306"/>
      <c r="C457" s="307"/>
    </row>
    <row r="458" spans="2:3" s="308" customFormat="1">
      <c r="B458" s="306"/>
      <c r="C458" s="307"/>
    </row>
    <row r="459" spans="2:3" s="308" customFormat="1">
      <c r="B459" s="306"/>
      <c r="C459" s="307"/>
    </row>
    <row r="460" spans="2:3" s="308" customFormat="1">
      <c r="B460" s="306"/>
      <c r="C460" s="307"/>
    </row>
    <row r="461" spans="2:3" s="308" customFormat="1">
      <c r="B461" s="306"/>
      <c r="C461" s="307"/>
    </row>
    <row r="462" spans="2:3" s="308" customFormat="1">
      <c r="B462" s="306"/>
      <c r="C462" s="307"/>
    </row>
    <row r="463" spans="2:3" s="308" customFormat="1">
      <c r="B463" s="306"/>
      <c r="C463" s="307"/>
    </row>
    <row r="464" spans="2:3" s="308" customFormat="1">
      <c r="B464" s="306"/>
      <c r="C464" s="307"/>
    </row>
    <row r="465" spans="2:3" s="308" customFormat="1">
      <c r="B465" s="306"/>
      <c r="C465" s="307"/>
    </row>
    <row r="466" spans="2:3" s="308" customFormat="1">
      <c r="B466" s="306"/>
      <c r="C466" s="307"/>
    </row>
    <row r="467" spans="2:3" s="308" customFormat="1">
      <c r="B467" s="306"/>
      <c r="C467" s="307"/>
    </row>
    <row r="468" spans="2:3" s="308" customFormat="1">
      <c r="B468" s="306"/>
      <c r="C468" s="307"/>
    </row>
    <row r="469" spans="2:3" s="308" customFormat="1">
      <c r="B469" s="306"/>
      <c r="C469" s="307"/>
    </row>
    <row r="470" spans="2:3" s="308" customFormat="1">
      <c r="B470" s="306"/>
      <c r="C470" s="307"/>
    </row>
    <row r="471" spans="2:3" s="308" customFormat="1">
      <c r="B471" s="306"/>
      <c r="C471" s="307"/>
    </row>
    <row r="472" spans="2:3" s="308" customFormat="1">
      <c r="B472" s="306"/>
      <c r="C472" s="307"/>
    </row>
    <row r="473" spans="2:3" s="308" customFormat="1">
      <c r="B473" s="306"/>
      <c r="C473" s="307"/>
    </row>
    <row r="474" spans="2:3" s="308" customFormat="1">
      <c r="B474" s="306"/>
      <c r="C474" s="307"/>
    </row>
    <row r="475" spans="2:3" s="308" customFormat="1">
      <c r="B475" s="306"/>
      <c r="C475" s="307"/>
    </row>
    <row r="476" spans="2:3" s="308" customFormat="1">
      <c r="B476" s="306"/>
      <c r="C476" s="307"/>
    </row>
    <row r="477" spans="2:3" s="308" customFormat="1">
      <c r="B477" s="306"/>
      <c r="C477" s="307"/>
    </row>
    <row r="478" spans="2:3" s="308" customFormat="1">
      <c r="B478" s="306"/>
      <c r="C478" s="307"/>
    </row>
    <row r="479" spans="2:3" s="308" customFormat="1">
      <c r="B479" s="306"/>
      <c r="C479" s="307"/>
    </row>
    <row r="480" spans="2:3" s="308" customFormat="1">
      <c r="B480" s="306"/>
      <c r="C480" s="307"/>
    </row>
    <row r="481" spans="2:3" s="308" customFormat="1">
      <c r="B481" s="306"/>
      <c r="C481" s="307"/>
    </row>
    <row r="482" spans="2:3" s="308" customFormat="1">
      <c r="B482" s="306"/>
      <c r="C482" s="307"/>
    </row>
    <row r="483" spans="2:3" s="308" customFormat="1">
      <c r="B483" s="306"/>
      <c r="C483" s="307"/>
    </row>
    <row r="484" spans="2:3" s="308" customFormat="1">
      <c r="B484" s="306"/>
      <c r="C484" s="307"/>
    </row>
    <row r="485" spans="2:3" s="308" customFormat="1">
      <c r="B485" s="306"/>
      <c r="C485" s="307"/>
    </row>
    <row r="486" spans="2:3" s="308" customFormat="1">
      <c r="B486" s="306"/>
      <c r="C486" s="307"/>
    </row>
    <row r="487" spans="2:3" s="308" customFormat="1">
      <c r="B487" s="306"/>
      <c r="C487" s="307"/>
    </row>
    <row r="488" spans="2:3" s="308" customFormat="1">
      <c r="B488" s="306"/>
      <c r="C488" s="307"/>
    </row>
    <row r="489" spans="2:3" s="308" customFormat="1">
      <c r="B489" s="306"/>
      <c r="C489" s="307"/>
    </row>
    <row r="490" spans="2:3" s="308" customFormat="1">
      <c r="B490" s="306"/>
      <c r="C490" s="307"/>
    </row>
    <row r="491" spans="2:3" s="308" customFormat="1">
      <c r="B491" s="306"/>
      <c r="C491" s="307"/>
    </row>
    <row r="492" spans="2:3" s="308" customFormat="1">
      <c r="B492" s="306"/>
      <c r="C492" s="307"/>
    </row>
    <row r="493" spans="2:3" s="308" customFormat="1">
      <c r="B493" s="306"/>
      <c r="C493" s="307"/>
    </row>
    <row r="494" spans="2:3" s="308" customFormat="1">
      <c r="B494" s="306"/>
      <c r="C494" s="307"/>
    </row>
    <row r="495" spans="2:3" s="308" customFormat="1">
      <c r="B495" s="306"/>
      <c r="C495" s="307"/>
    </row>
    <row r="496" spans="2:3" s="308" customFormat="1">
      <c r="B496" s="306"/>
      <c r="C496" s="307"/>
    </row>
    <row r="497" spans="2:3" s="308" customFormat="1">
      <c r="B497" s="306"/>
      <c r="C497" s="307"/>
    </row>
    <row r="498" spans="2:3" s="308" customFormat="1">
      <c r="B498" s="306"/>
      <c r="C498" s="307"/>
    </row>
    <row r="499" spans="2:3" s="308" customFormat="1">
      <c r="B499" s="306"/>
      <c r="C499" s="307"/>
    </row>
    <row r="500" spans="2:3" s="308" customFormat="1">
      <c r="B500" s="306"/>
      <c r="C500" s="307"/>
    </row>
    <row r="501" spans="2:3" s="308" customFormat="1">
      <c r="B501" s="306"/>
      <c r="C501" s="307"/>
    </row>
    <row r="502" spans="2:3" s="308" customFormat="1">
      <c r="B502" s="306"/>
      <c r="C502" s="307"/>
    </row>
    <row r="503" spans="2:3" s="308" customFormat="1">
      <c r="B503" s="306"/>
      <c r="C503" s="307"/>
    </row>
    <row r="504" spans="2:3" s="308" customFormat="1">
      <c r="B504" s="306"/>
      <c r="C504" s="307"/>
    </row>
    <row r="505" spans="2:3" s="308" customFormat="1">
      <c r="B505" s="306"/>
      <c r="C505" s="307"/>
    </row>
    <row r="506" spans="2:3" s="308" customFormat="1">
      <c r="B506" s="306"/>
      <c r="C506" s="307"/>
    </row>
    <row r="507" spans="2:3" s="308" customFormat="1">
      <c r="B507" s="306"/>
      <c r="C507" s="307"/>
    </row>
    <row r="508" spans="2:3" s="308" customFormat="1">
      <c r="B508" s="306"/>
      <c r="C508" s="307"/>
    </row>
    <row r="509" spans="2:3" s="308" customFormat="1">
      <c r="B509" s="306"/>
      <c r="C509" s="307"/>
    </row>
    <row r="510" spans="2:3" s="308" customFormat="1">
      <c r="B510" s="306"/>
      <c r="C510" s="307"/>
    </row>
    <row r="511" spans="2:3" s="308" customFormat="1">
      <c r="B511" s="306"/>
      <c r="C511" s="307"/>
    </row>
    <row r="512" spans="2:3" s="308" customFormat="1">
      <c r="B512" s="306"/>
      <c r="C512" s="307"/>
    </row>
    <row r="513" spans="2:3" s="308" customFormat="1">
      <c r="B513" s="306"/>
      <c r="C513" s="307"/>
    </row>
    <row r="514" spans="2:3" s="308" customFormat="1">
      <c r="B514" s="306"/>
      <c r="C514" s="307"/>
    </row>
    <row r="515" spans="2:3" s="308" customFormat="1">
      <c r="B515" s="306"/>
      <c r="C515" s="307"/>
    </row>
    <row r="516" spans="2:3" s="308" customFormat="1">
      <c r="B516" s="306"/>
      <c r="C516" s="307"/>
    </row>
    <row r="517" spans="2:3" s="308" customFormat="1">
      <c r="B517" s="306"/>
      <c r="C517" s="307"/>
    </row>
    <row r="518" spans="2:3" s="308" customFormat="1">
      <c r="B518" s="306"/>
      <c r="C518" s="307"/>
    </row>
    <row r="519" spans="2:3" s="308" customFormat="1">
      <c r="B519" s="306"/>
      <c r="C519" s="307"/>
    </row>
    <row r="520" spans="2:3" s="308" customFormat="1">
      <c r="B520" s="306"/>
      <c r="C520" s="307"/>
    </row>
    <row r="521" spans="2:3" s="308" customFormat="1">
      <c r="B521" s="306"/>
      <c r="C521" s="307"/>
    </row>
    <row r="522" spans="2:3" s="308" customFormat="1">
      <c r="B522" s="306"/>
      <c r="C522" s="307"/>
    </row>
    <row r="523" spans="2:3" s="308" customFormat="1">
      <c r="B523" s="306"/>
      <c r="C523" s="307"/>
    </row>
    <row r="524" spans="2:3" s="308" customFormat="1">
      <c r="B524" s="306"/>
      <c r="C524" s="307"/>
    </row>
    <row r="525" spans="2:3" s="308" customFormat="1">
      <c r="B525" s="306"/>
      <c r="C525" s="307"/>
    </row>
    <row r="526" spans="2:3" s="308" customFormat="1">
      <c r="B526" s="306"/>
      <c r="C526" s="307"/>
    </row>
    <row r="527" spans="2:3" s="308" customFormat="1">
      <c r="B527" s="306"/>
      <c r="C527" s="307"/>
    </row>
    <row r="528" spans="2:3" s="308" customFormat="1">
      <c r="B528" s="306"/>
      <c r="C528" s="307"/>
    </row>
    <row r="529" spans="2:3" s="308" customFormat="1">
      <c r="B529" s="306"/>
      <c r="C529" s="307"/>
    </row>
    <row r="530" spans="2:3" s="308" customFormat="1">
      <c r="B530" s="306"/>
      <c r="C530" s="307"/>
    </row>
    <row r="531" spans="2:3" s="308" customFormat="1">
      <c r="B531" s="306"/>
      <c r="C531" s="307"/>
    </row>
    <row r="532" spans="2:3" s="308" customFormat="1">
      <c r="B532" s="306"/>
      <c r="C532" s="307"/>
    </row>
    <row r="533" spans="2:3" s="308" customFormat="1">
      <c r="B533" s="306"/>
      <c r="C533" s="307"/>
    </row>
    <row r="534" spans="2:3" s="308" customFormat="1">
      <c r="B534" s="306"/>
      <c r="C534" s="307"/>
    </row>
    <row r="535" spans="2:3" s="308" customFormat="1">
      <c r="B535" s="306"/>
      <c r="C535" s="307"/>
    </row>
    <row r="536" spans="2:3" s="308" customFormat="1">
      <c r="B536" s="306"/>
      <c r="C536" s="307"/>
    </row>
    <row r="537" spans="2:3" s="308" customFormat="1">
      <c r="B537" s="306"/>
      <c r="C537" s="307"/>
    </row>
    <row r="538" spans="2:3" s="308" customFormat="1">
      <c r="B538" s="306"/>
      <c r="C538" s="307"/>
    </row>
    <row r="539" spans="2:3" s="308" customFormat="1">
      <c r="B539" s="306"/>
      <c r="C539" s="307"/>
    </row>
    <row r="540" spans="2:3" s="308" customFormat="1">
      <c r="B540" s="306"/>
      <c r="C540" s="307"/>
    </row>
    <row r="541" spans="2:3" s="308" customFormat="1">
      <c r="B541" s="306"/>
      <c r="C541" s="307"/>
    </row>
    <row r="542" spans="2:3" s="308" customFormat="1">
      <c r="B542" s="306"/>
      <c r="C542" s="307"/>
    </row>
    <row r="543" spans="2:3" s="308" customFormat="1">
      <c r="B543" s="306"/>
      <c r="C543" s="307"/>
    </row>
    <row r="544" spans="2:3" s="308" customFormat="1">
      <c r="B544" s="306"/>
      <c r="C544" s="307"/>
    </row>
    <row r="545" spans="2:3" s="308" customFormat="1">
      <c r="B545" s="306"/>
      <c r="C545" s="307"/>
    </row>
    <row r="546" spans="2:3" s="308" customFormat="1">
      <c r="B546" s="306"/>
      <c r="C546" s="307"/>
    </row>
    <row r="547" spans="2:3" s="308" customFormat="1">
      <c r="B547" s="306"/>
      <c r="C547" s="307"/>
    </row>
    <row r="548" spans="2:3" s="308" customFormat="1">
      <c r="B548" s="306"/>
      <c r="C548" s="307"/>
    </row>
    <row r="549" spans="2:3" s="308" customFormat="1">
      <c r="B549" s="306"/>
      <c r="C549" s="307"/>
    </row>
    <row r="550" spans="2:3" s="308" customFormat="1">
      <c r="B550" s="306"/>
      <c r="C550" s="307"/>
    </row>
    <row r="551" spans="2:3" s="308" customFormat="1">
      <c r="B551" s="306"/>
      <c r="C551" s="307"/>
    </row>
    <row r="552" spans="2:3" s="308" customFormat="1">
      <c r="B552" s="306"/>
      <c r="C552" s="307"/>
    </row>
    <row r="553" spans="2:3" s="308" customFormat="1">
      <c r="B553" s="306"/>
      <c r="C553" s="307"/>
    </row>
    <row r="554" spans="2:3" s="308" customFormat="1">
      <c r="B554" s="306"/>
      <c r="C554" s="307"/>
    </row>
    <row r="555" spans="2:3" s="308" customFormat="1">
      <c r="B555" s="306"/>
      <c r="C555" s="307"/>
    </row>
    <row r="556" spans="2:3" s="308" customFormat="1">
      <c r="B556" s="306"/>
      <c r="C556" s="307"/>
    </row>
    <row r="557" spans="2:3" s="308" customFormat="1">
      <c r="B557" s="306"/>
      <c r="C557" s="307"/>
    </row>
    <row r="558" spans="2:3" s="308" customFormat="1">
      <c r="B558" s="306"/>
      <c r="C558" s="307"/>
    </row>
    <row r="559" spans="2:3" s="308" customFormat="1">
      <c r="B559" s="306"/>
      <c r="C559" s="307"/>
    </row>
    <row r="560" spans="2:3" s="308" customFormat="1">
      <c r="B560" s="306"/>
      <c r="C560" s="307"/>
    </row>
    <row r="561" spans="2:3" s="308" customFormat="1">
      <c r="B561" s="306"/>
      <c r="C561" s="307"/>
    </row>
    <row r="562" spans="2:3" s="308" customFormat="1">
      <c r="B562" s="306"/>
      <c r="C562" s="307"/>
    </row>
    <row r="563" spans="2:3" s="308" customFormat="1">
      <c r="B563" s="306"/>
      <c r="C563" s="307"/>
    </row>
    <row r="564" spans="2:3" s="308" customFormat="1">
      <c r="B564" s="306"/>
      <c r="C564" s="307"/>
    </row>
    <row r="565" spans="2:3" s="308" customFormat="1">
      <c r="B565" s="306"/>
      <c r="C565" s="307"/>
    </row>
    <row r="566" spans="2:3" s="308" customFormat="1">
      <c r="B566" s="306"/>
      <c r="C566" s="307"/>
    </row>
    <row r="567" spans="2:3" s="308" customFormat="1">
      <c r="B567" s="306"/>
      <c r="C567" s="307"/>
    </row>
    <row r="568" spans="2:3" s="308" customFormat="1">
      <c r="B568" s="306"/>
      <c r="C568" s="307"/>
    </row>
    <row r="569" spans="2:3" s="308" customFormat="1">
      <c r="B569" s="306"/>
      <c r="C569" s="307"/>
    </row>
    <row r="570" spans="2:3" s="308" customFormat="1">
      <c r="B570" s="306"/>
      <c r="C570" s="307"/>
    </row>
    <row r="571" spans="2:3" s="308" customFormat="1">
      <c r="B571" s="306"/>
      <c r="C571" s="307"/>
    </row>
    <row r="572" spans="2:3" s="308" customFormat="1">
      <c r="B572" s="306"/>
      <c r="C572" s="307"/>
    </row>
    <row r="573" spans="2:3" s="308" customFormat="1">
      <c r="B573" s="306"/>
      <c r="C573" s="307"/>
    </row>
    <row r="574" spans="2:3" s="308" customFormat="1">
      <c r="B574" s="306"/>
      <c r="C574" s="307"/>
    </row>
    <row r="575" spans="2:3" s="308" customFormat="1">
      <c r="B575" s="306"/>
      <c r="C575" s="307"/>
    </row>
    <row r="576" spans="2:3" s="308" customFormat="1">
      <c r="B576" s="306"/>
      <c r="C576" s="307"/>
    </row>
    <row r="577" spans="2:3" s="308" customFormat="1">
      <c r="B577" s="306"/>
      <c r="C577" s="307"/>
    </row>
    <row r="578" spans="2:3" s="308" customFormat="1">
      <c r="B578" s="306"/>
      <c r="C578" s="307"/>
    </row>
    <row r="579" spans="2:3" s="308" customFormat="1">
      <c r="B579" s="306"/>
      <c r="C579" s="307"/>
    </row>
    <row r="580" spans="2:3" s="308" customFormat="1">
      <c r="B580" s="306"/>
      <c r="C580" s="307"/>
    </row>
    <row r="581" spans="2:3" s="308" customFormat="1">
      <c r="B581" s="306"/>
      <c r="C581" s="307"/>
    </row>
    <row r="582" spans="2:3" s="308" customFormat="1">
      <c r="B582" s="306"/>
      <c r="C582" s="307"/>
    </row>
    <row r="583" spans="2:3" s="308" customFormat="1">
      <c r="B583" s="306"/>
      <c r="C583" s="307"/>
    </row>
    <row r="584" spans="2:3" s="308" customFormat="1">
      <c r="B584" s="306"/>
      <c r="C584" s="307"/>
    </row>
    <row r="585" spans="2:3" s="308" customFormat="1">
      <c r="B585" s="306"/>
      <c r="C585" s="307"/>
    </row>
    <row r="586" spans="2:3" s="308" customFormat="1">
      <c r="B586" s="306"/>
      <c r="C586" s="307"/>
    </row>
    <row r="587" spans="2:3" s="308" customFormat="1">
      <c r="B587" s="306"/>
      <c r="C587" s="307"/>
    </row>
    <row r="588" spans="2:3" s="308" customFormat="1">
      <c r="B588" s="306"/>
      <c r="C588" s="307"/>
    </row>
    <row r="589" spans="2:3" s="308" customFormat="1">
      <c r="B589" s="306"/>
      <c r="C589" s="307"/>
    </row>
    <row r="590" spans="2:3" s="308" customFormat="1">
      <c r="B590" s="306"/>
      <c r="C590" s="307"/>
    </row>
    <row r="591" spans="2:3" s="308" customFormat="1">
      <c r="B591" s="306"/>
      <c r="C591" s="307"/>
    </row>
    <row r="592" spans="2:3" s="308" customFormat="1">
      <c r="B592" s="306"/>
      <c r="C592" s="307"/>
    </row>
    <row r="593" spans="2:3" s="308" customFormat="1">
      <c r="B593" s="306"/>
      <c r="C593" s="307"/>
    </row>
    <row r="594" spans="2:3" s="308" customFormat="1">
      <c r="B594" s="306"/>
      <c r="C594" s="307"/>
    </row>
    <row r="595" spans="2:3" s="308" customFormat="1">
      <c r="B595" s="306"/>
      <c r="C595" s="307"/>
    </row>
    <row r="596" spans="2:3" s="308" customFormat="1">
      <c r="B596" s="306"/>
      <c r="C596" s="307"/>
    </row>
    <row r="597" spans="2:3" s="308" customFormat="1">
      <c r="B597" s="306"/>
      <c r="C597" s="307"/>
    </row>
    <row r="598" spans="2:3" s="308" customFormat="1">
      <c r="B598" s="306"/>
      <c r="C598" s="307"/>
    </row>
    <row r="599" spans="2:3" s="308" customFormat="1">
      <c r="B599" s="306"/>
      <c r="C599" s="307"/>
    </row>
    <row r="600" spans="2:3" s="308" customFormat="1">
      <c r="B600" s="306"/>
      <c r="C600" s="307"/>
    </row>
    <row r="601" spans="2:3" s="308" customFormat="1">
      <c r="B601" s="306"/>
      <c r="C601" s="307"/>
    </row>
    <row r="602" spans="2:3" s="308" customFormat="1">
      <c r="B602" s="306"/>
      <c r="C602" s="307"/>
    </row>
    <row r="603" spans="2:3" s="308" customFormat="1">
      <c r="B603" s="306"/>
      <c r="C603" s="307"/>
    </row>
    <row r="604" spans="2:3" s="308" customFormat="1">
      <c r="B604" s="306"/>
      <c r="C604" s="307"/>
    </row>
    <row r="605" spans="2:3" s="308" customFormat="1">
      <c r="B605" s="306"/>
      <c r="C605" s="307"/>
    </row>
    <row r="606" spans="2:3" s="308" customFormat="1">
      <c r="B606" s="306"/>
      <c r="C606" s="307"/>
    </row>
    <row r="607" spans="2:3" s="308" customFormat="1">
      <c r="B607" s="306"/>
      <c r="C607" s="307"/>
    </row>
    <row r="608" spans="2:3" s="308" customFormat="1">
      <c r="B608" s="306"/>
      <c r="C608" s="307"/>
    </row>
    <row r="609" spans="2:3" s="308" customFormat="1">
      <c r="B609" s="306"/>
      <c r="C609" s="307"/>
    </row>
    <row r="610" spans="2:3" s="308" customFormat="1">
      <c r="B610" s="306"/>
      <c r="C610" s="307"/>
    </row>
    <row r="611" spans="2:3" s="308" customFormat="1">
      <c r="B611" s="306"/>
      <c r="C611" s="307"/>
    </row>
    <row r="612" spans="2:3" s="308" customFormat="1">
      <c r="B612" s="306"/>
      <c r="C612" s="307"/>
    </row>
    <row r="613" spans="2:3" s="308" customFormat="1">
      <c r="B613" s="306"/>
      <c r="C613" s="307"/>
    </row>
    <row r="614" spans="2:3" s="308" customFormat="1">
      <c r="B614" s="306"/>
      <c r="C614" s="307"/>
    </row>
    <row r="615" spans="2:3" s="308" customFormat="1">
      <c r="B615" s="306"/>
      <c r="C615" s="307"/>
    </row>
    <row r="616" spans="2:3" s="308" customFormat="1">
      <c r="B616" s="306"/>
      <c r="C616" s="307"/>
    </row>
    <row r="617" spans="2:3" s="308" customFormat="1">
      <c r="B617" s="306"/>
      <c r="C617" s="307"/>
    </row>
    <row r="618" spans="2:3" s="308" customFormat="1">
      <c r="B618" s="306"/>
      <c r="C618" s="307"/>
    </row>
    <row r="619" spans="2:3" s="308" customFormat="1">
      <c r="B619" s="306"/>
      <c r="C619" s="307"/>
    </row>
    <row r="620" spans="2:3" s="308" customFormat="1">
      <c r="B620" s="306"/>
      <c r="C620" s="307"/>
    </row>
    <row r="621" spans="2:3" s="308" customFormat="1">
      <c r="B621" s="306"/>
      <c r="C621" s="307"/>
    </row>
    <row r="622" spans="2:3" s="308" customFormat="1">
      <c r="B622" s="306"/>
      <c r="C622" s="307"/>
    </row>
    <row r="623" spans="2:3" s="308" customFormat="1">
      <c r="B623" s="306"/>
      <c r="C623" s="307"/>
    </row>
    <row r="624" spans="2:3" s="308" customFormat="1">
      <c r="B624" s="306"/>
      <c r="C624" s="307"/>
    </row>
    <row r="625" spans="2:3" s="308" customFormat="1">
      <c r="B625" s="306"/>
      <c r="C625" s="307"/>
    </row>
    <row r="626" spans="2:3" s="308" customFormat="1">
      <c r="B626" s="306"/>
      <c r="C626" s="307"/>
    </row>
    <row r="627" spans="2:3" s="308" customFormat="1">
      <c r="B627" s="306"/>
      <c r="C627" s="307"/>
    </row>
    <row r="628" spans="2:3" s="308" customFormat="1">
      <c r="B628" s="306"/>
      <c r="C628" s="307"/>
    </row>
    <row r="629" spans="2:3" s="308" customFormat="1">
      <c r="B629" s="306"/>
      <c r="C629" s="307"/>
    </row>
    <row r="630" spans="2:3" s="308" customFormat="1">
      <c r="B630" s="306"/>
      <c r="C630" s="307"/>
    </row>
    <row r="631" spans="2:3" s="308" customFormat="1">
      <c r="B631" s="306"/>
      <c r="C631" s="307"/>
    </row>
    <row r="632" spans="2:3" s="308" customFormat="1">
      <c r="B632" s="306"/>
      <c r="C632" s="307"/>
    </row>
    <row r="633" spans="2:3" s="308" customFormat="1">
      <c r="B633" s="306"/>
      <c r="C633" s="307"/>
    </row>
    <row r="634" spans="2:3" s="308" customFormat="1">
      <c r="B634" s="306"/>
      <c r="C634" s="307"/>
    </row>
    <row r="635" spans="2:3" s="308" customFormat="1">
      <c r="B635" s="306"/>
      <c r="C635" s="307"/>
    </row>
    <row r="636" spans="2:3" s="308" customFormat="1">
      <c r="B636" s="306"/>
      <c r="C636" s="307"/>
    </row>
    <row r="637" spans="2:3" s="308" customFormat="1">
      <c r="B637" s="306"/>
      <c r="C637" s="307"/>
    </row>
    <row r="638" spans="2:3" s="308" customFormat="1">
      <c r="B638" s="306"/>
      <c r="C638" s="307"/>
    </row>
    <row r="639" spans="2:3" s="308" customFormat="1">
      <c r="B639" s="306"/>
      <c r="C639" s="307"/>
    </row>
    <row r="640" spans="2:3" s="308" customFormat="1">
      <c r="B640" s="306"/>
      <c r="C640" s="307"/>
    </row>
    <row r="641" spans="2:3" s="308" customFormat="1">
      <c r="B641" s="306"/>
      <c r="C641" s="307"/>
    </row>
    <row r="642" spans="2:3" s="308" customFormat="1">
      <c r="B642" s="306"/>
      <c r="C642" s="307"/>
    </row>
    <row r="643" spans="2:3" s="308" customFormat="1">
      <c r="B643" s="306"/>
      <c r="C643" s="307"/>
    </row>
    <row r="644" spans="2:3" s="308" customFormat="1">
      <c r="B644" s="306"/>
      <c r="C644" s="307"/>
    </row>
    <row r="645" spans="2:3" s="308" customFormat="1">
      <c r="B645" s="306"/>
      <c r="C645" s="307"/>
    </row>
    <row r="646" spans="2:3" s="308" customFormat="1">
      <c r="B646" s="306"/>
      <c r="C646" s="307"/>
    </row>
    <row r="647" spans="2:3" s="308" customFormat="1">
      <c r="B647" s="306"/>
      <c r="C647" s="307"/>
    </row>
    <row r="648" spans="2:3" s="308" customFormat="1">
      <c r="B648" s="306"/>
      <c r="C648" s="307"/>
    </row>
    <row r="649" spans="2:3" s="308" customFormat="1">
      <c r="B649" s="306"/>
      <c r="C649" s="307"/>
    </row>
    <row r="650" spans="2:3" s="308" customFormat="1">
      <c r="B650" s="306"/>
      <c r="C650" s="307"/>
    </row>
    <row r="651" spans="2:3" s="308" customFormat="1">
      <c r="B651" s="306"/>
      <c r="C651" s="307"/>
    </row>
    <row r="652" spans="2:3" s="308" customFormat="1">
      <c r="B652" s="306"/>
      <c r="C652" s="307"/>
    </row>
    <row r="653" spans="2:3" s="308" customFormat="1">
      <c r="B653" s="306"/>
      <c r="C653" s="307"/>
    </row>
    <row r="654" spans="2:3" s="308" customFormat="1">
      <c r="B654" s="306"/>
      <c r="C654" s="307"/>
    </row>
    <row r="655" spans="2:3" s="308" customFormat="1">
      <c r="B655" s="306"/>
      <c r="C655" s="307"/>
    </row>
    <row r="656" spans="2:3" s="308" customFormat="1">
      <c r="B656" s="306"/>
      <c r="C656" s="307"/>
    </row>
    <row r="657" spans="2:3" s="308" customFormat="1">
      <c r="B657" s="306"/>
      <c r="C657" s="307"/>
    </row>
    <row r="658" spans="2:3" s="308" customFormat="1">
      <c r="B658" s="306"/>
      <c r="C658" s="307"/>
    </row>
    <row r="659" spans="2:3" s="308" customFormat="1">
      <c r="B659" s="306"/>
      <c r="C659" s="307"/>
    </row>
    <row r="660" spans="2:3" s="308" customFormat="1">
      <c r="B660" s="306"/>
      <c r="C660" s="307"/>
    </row>
    <row r="661" spans="2:3" s="308" customFormat="1">
      <c r="B661" s="306"/>
      <c r="C661" s="307"/>
    </row>
    <row r="662" spans="2:3" s="308" customFormat="1">
      <c r="B662" s="306"/>
      <c r="C662" s="307"/>
    </row>
    <row r="663" spans="2:3" s="308" customFormat="1">
      <c r="B663" s="306"/>
      <c r="C663" s="307"/>
    </row>
    <row r="664" spans="2:3" s="308" customFormat="1">
      <c r="B664" s="306"/>
      <c r="C664" s="307"/>
    </row>
    <row r="665" spans="2:3" s="308" customFormat="1">
      <c r="B665" s="306"/>
      <c r="C665" s="307"/>
    </row>
    <row r="666" spans="2:3" s="308" customFormat="1">
      <c r="B666" s="306"/>
      <c r="C666" s="307"/>
    </row>
    <row r="667" spans="2:3" s="308" customFormat="1">
      <c r="B667" s="306"/>
      <c r="C667" s="307"/>
    </row>
    <row r="668" spans="2:3" s="308" customFormat="1">
      <c r="B668" s="306"/>
      <c r="C668" s="307"/>
    </row>
    <row r="669" spans="2:3" s="308" customFormat="1">
      <c r="B669" s="306"/>
      <c r="C669" s="307"/>
    </row>
    <row r="670" spans="2:3" s="308" customFormat="1">
      <c r="B670" s="306"/>
      <c r="C670" s="307"/>
    </row>
    <row r="671" spans="2:3" s="308" customFormat="1">
      <c r="B671" s="306"/>
      <c r="C671" s="307"/>
    </row>
    <row r="672" spans="2:3" s="308" customFormat="1">
      <c r="B672" s="306"/>
      <c r="C672" s="307"/>
    </row>
    <row r="673" spans="2:3" s="308" customFormat="1">
      <c r="B673" s="306"/>
      <c r="C673" s="307"/>
    </row>
    <row r="674" spans="2:3" s="308" customFormat="1">
      <c r="B674" s="306"/>
      <c r="C674" s="307"/>
    </row>
    <row r="675" spans="2:3" s="308" customFormat="1">
      <c r="B675" s="306"/>
      <c r="C675" s="307"/>
    </row>
    <row r="676" spans="2:3" s="308" customFormat="1">
      <c r="B676" s="306"/>
      <c r="C676" s="307"/>
    </row>
    <row r="677" spans="2:3" s="308" customFormat="1">
      <c r="B677" s="306"/>
      <c r="C677" s="307"/>
    </row>
    <row r="678" spans="2:3" s="308" customFormat="1">
      <c r="B678" s="306"/>
      <c r="C678" s="307"/>
    </row>
    <row r="679" spans="2:3" s="308" customFormat="1">
      <c r="B679" s="306"/>
      <c r="C679" s="307"/>
    </row>
    <row r="680" spans="2:3" s="308" customFormat="1">
      <c r="B680" s="306"/>
      <c r="C680" s="307"/>
    </row>
    <row r="681" spans="2:3" s="308" customFormat="1">
      <c r="B681" s="306"/>
      <c r="C681" s="307"/>
    </row>
  </sheetData>
  <phoneticPr fontId="24" type="noConversion"/>
  <pageMargins left="0.75" right="0.75" top="1" bottom="1" header="0" footer="0"/>
  <pageSetup paperSize="9" scale="72" orientation="portrait" r:id="rId1"/>
  <headerFooter alignWithMargins="0">
    <oddHeader>&amp;C
Siemens  Healthcare Diagnostics
Lista de Precios
Instrumentos
Septiembre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O33"/>
  <sheetViews>
    <sheetView topLeftCell="D1" workbookViewId="0">
      <selection activeCell="H7" sqref="H7"/>
    </sheetView>
  </sheetViews>
  <sheetFormatPr baseColWidth="10" defaultColWidth="9.140625" defaultRowHeight="12"/>
  <cols>
    <col min="1" max="1" width="3.85546875" style="2" customWidth="1"/>
    <col min="2" max="2" width="20.28515625" style="1" customWidth="1"/>
    <col min="3" max="3" width="36.28515625" style="1" customWidth="1"/>
    <col min="4" max="4" width="15.140625" style="1" customWidth="1"/>
    <col min="5" max="5" width="54.42578125" style="1" customWidth="1"/>
    <col min="6" max="6" width="27" style="1" customWidth="1"/>
    <col min="7" max="10" width="10.140625" style="2" customWidth="1"/>
    <col min="11" max="12" width="10.85546875" style="2" customWidth="1"/>
    <col min="13" max="13" width="4.42578125" style="1" customWidth="1"/>
    <col min="14" max="14" width="18.28515625" style="2" customWidth="1"/>
    <col min="15" max="15" width="12.140625" style="8" bestFit="1" customWidth="1"/>
    <col min="16" max="16384" width="9.140625" style="1"/>
  </cols>
  <sheetData>
    <row r="1" spans="1:15" s="8" customFormat="1" ht="24">
      <c r="A1" s="422" t="s">
        <v>1025</v>
      </c>
      <c r="B1" s="422" t="s">
        <v>2050</v>
      </c>
      <c r="C1" s="422" t="s">
        <v>1682</v>
      </c>
      <c r="D1" s="422" t="s">
        <v>2051</v>
      </c>
      <c r="E1" s="422" t="s">
        <v>2052</v>
      </c>
      <c r="F1" s="422"/>
      <c r="G1" s="8" t="s">
        <v>1860</v>
      </c>
      <c r="H1" s="8" t="s">
        <v>1861</v>
      </c>
      <c r="I1" s="8" t="s">
        <v>1862</v>
      </c>
      <c r="J1" s="8" t="s">
        <v>2046</v>
      </c>
      <c r="K1" s="8" t="s">
        <v>2046</v>
      </c>
      <c r="L1" s="8" t="s">
        <v>2046</v>
      </c>
      <c r="N1" s="8" t="s">
        <v>1103</v>
      </c>
      <c r="O1" s="8" t="s">
        <v>1104</v>
      </c>
    </row>
    <row r="2" spans="1:15" s="8" customFormat="1" ht="12.75" thickBot="1">
      <c r="A2" s="422"/>
      <c r="B2" s="422"/>
      <c r="C2" s="422"/>
      <c r="D2" s="422"/>
      <c r="E2" s="8" t="s">
        <v>2053</v>
      </c>
      <c r="F2" s="8" t="s">
        <v>2054</v>
      </c>
      <c r="G2" s="8" t="s">
        <v>2047</v>
      </c>
      <c r="H2" s="8" t="s">
        <v>2047</v>
      </c>
      <c r="I2" s="8" t="s">
        <v>2047</v>
      </c>
      <c r="J2" s="8" t="s">
        <v>694</v>
      </c>
      <c r="K2" s="8" t="s">
        <v>2048</v>
      </c>
      <c r="L2" s="8" t="s">
        <v>2049</v>
      </c>
    </row>
    <row r="3" spans="1:15" ht="84">
      <c r="A3" s="43">
        <v>1</v>
      </c>
      <c r="B3" s="19" t="s">
        <v>1887</v>
      </c>
      <c r="C3" s="19" t="s">
        <v>1854</v>
      </c>
      <c r="D3" s="19" t="s">
        <v>1684</v>
      </c>
      <c r="E3" s="20" t="s">
        <v>1526</v>
      </c>
      <c r="F3" s="19" t="s">
        <v>1899</v>
      </c>
      <c r="G3" s="23"/>
      <c r="H3" s="23"/>
      <c r="I3" s="22" t="s">
        <v>687</v>
      </c>
      <c r="J3" s="22"/>
      <c r="K3" s="23"/>
      <c r="L3" s="23"/>
      <c r="M3" s="19"/>
      <c r="N3" s="23"/>
      <c r="O3" s="52">
        <f>SUM(N3:N4)</f>
        <v>525.6</v>
      </c>
    </row>
    <row r="4" spans="1:15" ht="74.25" customHeight="1" thickBot="1">
      <c r="A4" s="46"/>
      <c r="B4" s="32" t="s">
        <v>1887</v>
      </c>
      <c r="C4" s="32" t="s">
        <v>1900</v>
      </c>
      <c r="D4" s="32" t="s">
        <v>1684</v>
      </c>
      <c r="E4" s="47" t="s">
        <v>692</v>
      </c>
      <c r="F4" s="47" t="s">
        <v>1859</v>
      </c>
      <c r="G4" s="34"/>
      <c r="H4" s="34"/>
      <c r="I4" s="34"/>
      <c r="J4" s="54">
        <v>120</v>
      </c>
      <c r="K4" s="34"/>
      <c r="L4" s="34"/>
      <c r="M4" s="32"/>
      <c r="N4" s="34">
        <f>J4*365*'Customer Parameters 1200'!B$17/1000</f>
        <v>525.6</v>
      </c>
      <c r="O4" s="36"/>
    </row>
    <row r="5" spans="1:15" ht="84">
      <c r="A5" s="18">
        <v>2</v>
      </c>
      <c r="B5" s="19" t="s">
        <v>1888</v>
      </c>
      <c r="C5" s="19" t="s">
        <v>1855</v>
      </c>
      <c r="D5" s="19" t="s">
        <v>1685</v>
      </c>
      <c r="E5" s="19" t="s">
        <v>1527</v>
      </c>
      <c r="F5" s="55" t="s">
        <v>1528</v>
      </c>
      <c r="G5" s="23"/>
      <c r="H5" s="23"/>
      <c r="I5" s="53">
        <v>120</v>
      </c>
      <c r="J5" s="22"/>
      <c r="K5" s="23"/>
      <c r="L5" s="23"/>
      <c r="M5" s="19"/>
      <c r="N5" s="23" t="e">
        <f>I5*'Customer Parameters 1200'!B$9/1000</f>
        <v>#REF!</v>
      </c>
      <c r="O5" s="51" t="e">
        <f>SUM(N5:N6)</f>
        <v>#REF!</v>
      </c>
    </row>
    <row r="6" spans="1:15" ht="74.25" customHeight="1" thickBot="1">
      <c r="A6" s="31"/>
      <c r="B6" s="32" t="s">
        <v>2020</v>
      </c>
      <c r="C6" s="32" t="s">
        <v>1901</v>
      </c>
      <c r="D6" s="32" t="s">
        <v>1685</v>
      </c>
      <c r="E6" s="47" t="s">
        <v>693</v>
      </c>
      <c r="F6" s="47" t="s">
        <v>1859</v>
      </c>
      <c r="G6" s="34"/>
      <c r="H6" s="34"/>
      <c r="I6" s="34"/>
      <c r="J6" s="54">
        <v>240</v>
      </c>
      <c r="K6" s="34"/>
      <c r="L6" s="34"/>
      <c r="M6" s="32"/>
      <c r="N6" s="34">
        <f>J6*365*'Customer Parameters 1200'!B$17/1000</f>
        <v>1051.2</v>
      </c>
      <c r="O6" s="36"/>
    </row>
    <row r="7" spans="1:15" ht="36">
      <c r="A7" s="48">
        <v>3</v>
      </c>
      <c r="B7" s="19" t="s">
        <v>1889</v>
      </c>
      <c r="C7" s="19" t="s">
        <v>1729</v>
      </c>
      <c r="D7" s="19" t="s">
        <v>1734</v>
      </c>
      <c r="E7" s="19" t="s">
        <v>691</v>
      </c>
      <c r="F7" s="19" t="s">
        <v>1106</v>
      </c>
      <c r="G7" s="23"/>
      <c r="H7" s="23"/>
      <c r="I7" s="23"/>
      <c r="J7" s="23"/>
      <c r="K7" s="23"/>
      <c r="L7" s="53">
        <f>500</f>
        <v>500</v>
      </c>
      <c r="M7" s="19"/>
      <c r="N7" s="23">
        <f>L7*52/1000</f>
        <v>26</v>
      </c>
      <c r="O7" s="49">
        <f>SUM(N7:N8)</f>
        <v>74.048000000000002</v>
      </c>
    </row>
    <row r="8" spans="1:15" ht="56.25" customHeight="1" thickBot="1">
      <c r="A8" s="50"/>
      <c r="B8" s="32" t="s">
        <v>2019</v>
      </c>
      <c r="C8" s="32" t="s">
        <v>1729</v>
      </c>
      <c r="D8" s="33" t="s">
        <v>1735</v>
      </c>
      <c r="E8" s="32" t="s">
        <v>1922</v>
      </c>
      <c r="F8" s="47" t="s">
        <v>686</v>
      </c>
      <c r="G8" s="34"/>
      <c r="H8" s="34"/>
      <c r="I8" s="34"/>
      <c r="J8" s="34"/>
      <c r="K8" s="34"/>
      <c r="L8" s="54">
        <f>2*2*231</f>
        <v>924</v>
      </c>
      <c r="M8" s="32"/>
      <c r="N8" s="34">
        <f>L8*52/1000</f>
        <v>48.048000000000002</v>
      </c>
      <c r="O8" s="36"/>
    </row>
    <row r="9" spans="1:15" ht="84">
      <c r="A9" s="43">
        <v>4</v>
      </c>
      <c r="B9" s="19" t="s">
        <v>724</v>
      </c>
      <c r="C9" s="19" t="s">
        <v>1733</v>
      </c>
      <c r="D9" s="19" t="s">
        <v>1681</v>
      </c>
      <c r="E9" s="19" t="s">
        <v>723</v>
      </c>
      <c r="F9" s="19" t="s">
        <v>2045</v>
      </c>
      <c r="G9" s="21">
        <v>85</v>
      </c>
      <c r="H9" s="22"/>
      <c r="I9" s="22"/>
      <c r="J9" s="21">
        <v>3400</v>
      </c>
      <c r="K9" s="23"/>
      <c r="L9" s="23"/>
      <c r="M9" s="19"/>
      <c r="N9" s="23" t="e">
        <f>(G9*'Customer Parameters 1200'!B$7+('Ancill. Usage 1200'!J$9*365*'Customer Parameters 1200'!B$17))/1000</f>
        <v>#REF!</v>
      </c>
      <c r="O9" s="44" t="e">
        <f>SUM(N9:N15)</f>
        <v>#REF!</v>
      </c>
    </row>
    <row r="10" spans="1:15" ht="84">
      <c r="A10" s="45"/>
      <c r="B10" s="26" t="s">
        <v>724</v>
      </c>
      <c r="C10" s="26" t="s">
        <v>688</v>
      </c>
      <c r="D10" s="26"/>
      <c r="E10" s="26" t="s">
        <v>2001</v>
      </c>
      <c r="F10" s="26" t="s">
        <v>1704</v>
      </c>
      <c r="G10" s="28"/>
      <c r="H10" s="28"/>
      <c r="I10" s="28"/>
      <c r="J10" s="28"/>
      <c r="K10" s="29">
        <f>85*39*60/4.5</f>
        <v>44200</v>
      </c>
      <c r="L10" s="28"/>
      <c r="M10" s="26"/>
      <c r="N10" s="28">
        <f>K10*365/1000</f>
        <v>16133</v>
      </c>
      <c r="O10" s="30" t="s">
        <v>1524</v>
      </c>
    </row>
    <row r="11" spans="1:15" ht="84">
      <c r="A11" s="45"/>
      <c r="B11" s="26" t="s">
        <v>724</v>
      </c>
      <c r="C11" s="26" t="s">
        <v>689</v>
      </c>
      <c r="D11" s="26"/>
      <c r="E11" s="26" t="s">
        <v>2000</v>
      </c>
      <c r="F11" s="26" t="s">
        <v>1100</v>
      </c>
      <c r="G11" s="28"/>
      <c r="H11" s="28"/>
      <c r="I11" s="28"/>
      <c r="J11" s="28"/>
      <c r="K11" s="29">
        <f>85*57*60/4.5</f>
        <v>64600</v>
      </c>
      <c r="L11" s="28"/>
      <c r="M11" s="26"/>
      <c r="N11" s="28">
        <f>K11*365/1000</f>
        <v>23579</v>
      </c>
      <c r="O11" s="30"/>
    </row>
    <row r="12" spans="1:15" ht="72">
      <c r="A12" s="45"/>
      <c r="B12" s="26" t="s">
        <v>724</v>
      </c>
      <c r="C12" s="26" t="s">
        <v>690</v>
      </c>
      <c r="D12" s="26"/>
      <c r="E12" s="26" t="s">
        <v>2063</v>
      </c>
      <c r="F12" s="26" t="s">
        <v>1101</v>
      </c>
      <c r="G12" s="28"/>
      <c r="H12" s="28"/>
      <c r="I12" s="28"/>
      <c r="J12" s="28"/>
      <c r="K12" s="28"/>
      <c r="L12" s="29">
        <f>85*17*60/3</f>
        <v>28900</v>
      </c>
      <c r="M12" s="26"/>
      <c r="N12" s="28">
        <f>L12*52/1000</f>
        <v>1502.8</v>
      </c>
      <c r="O12" s="30"/>
    </row>
    <row r="13" spans="1:15">
      <c r="A13" s="45"/>
      <c r="B13" s="26"/>
      <c r="C13" s="26"/>
      <c r="D13" s="26"/>
      <c r="E13" s="26"/>
      <c r="F13" s="26"/>
      <c r="G13" s="28"/>
      <c r="H13" s="28"/>
      <c r="I13" s="28"/>
      <c r="J13" s="28"/>
      <c r="K13" s="28"/>
      <c r="L13" s="28"/>
      <c r="M13" s="26"/>
      <c r="N13" s="28"/>
      <c r="O13" s="30"/>
    </row>
    <row r="14" spans="1:15" ht="60">
      <c r="A14" s="45"/>
      <c r="B14" s="26" t="s">
        <v>1937</v>
      </c>
      <c r="C14" s="26" t="s">
        <v>1689</v>
      </c>
      <c r="D14" s="26" t="s">
        <v>1688</v>
      </c>
      <c r="E14" s="26" t="s">
        <v>1016</v>
      </c>
      <c r="F14" s="38" t="s">
        <v>1914</v>
      </c>
      <c r="G14" s="28"/>
      <c r="H14" s="28"/>
      <c r="I14" s="28"/>
      <c r="J14" s="28"/>
      <c r="K14" s="29">
        <f>2.5*231</f>
        <v>577.5</v>
      </c>
      <c r="L14" s="28"/>
      <c r="M14" s="26"/>
      <c r="N14" s="28">
        <f>K14*365/1000</f>
        <v>210.78749999999999</v>
      </c>
      <c r="O14" s="30"/>
    </row>
    <row r="15" spans="1:15" ht="82.5" customHeight="1" thickBot="1">
      <c r="A15" s="46"/>
      <c r="B15" s="32" t="s">
        <v>1937</v>
      </c>
      <c r="C15" s="32" t="s">
        <v>1689</v>
      </c>
      <c r="D15" s="33" t="s">
        <v>2055</v>
      </c>
      <c r="E15" s="32" t="s">
        <v>1927</v>
      </c>
      <c r="F15" s="47" t="s">
        <v>1525</v>
      </c>
      <c r="G15" s="34"/>
      <c r="H15" s="34"/>
      <c r="I15" s="34"/>
      <c r="J15" s="34"/>
      <c r="K15" s="35">
        <f>2*4*231</f>
        <v>1848</v>
      </c>
      <c r="L15" s="34"/>
      <c r="M15" s="32"/>
      <c r="N15" s="34">
        <f>K15*365/1000</f>
        <v>674.52</v>
      </c>
      <c r="O15" s="36"/>
    </row>
    <row r="16" spans="1:15" ht="84">
      <c r="A16" s="18">
        <v>5</v>
      </c>
      <c r="B16" s="19" t="s">
        <v>1890</v>
      </c>
      <c r="C16" s="20" t="s">
        <v>1974</v>
      </c>
      <c r="D16" s="19" t="s">
        <v>1681</v>
      </c>
      <c r="E16" s="19" t="s">
        <v>1902</v>
      </c>
      <c r="F16" s="20" t="s">
        <v>1903</v>
      </c>
      <c r="G16" s="21">
        <v>40</v>
      </c>
      <c r="H16" s="22"/>
      <c r="I16" s="22"/>
      <c r="J16" s="21">
        <v>1600</v>
      </c>
      <c r="K16" s="23"/>
      <c r="L16" s="23"/>
      <c r="M16" s="19"/>
      <c r="N16" s="23" t="e">
        <f>(G16*'Customer Parameters 1200'!B$7+('Ancill. Usage 1200'!J$9*365*'Customer Parameters 1200'!B$17))/1000</f>
        <v>#REF!</v>
      </c>
      <c r="O16" s="24" t="e">
        <f>SUM(N16:N19)</f>
        <v>#REF!</v>
      </c>
    </row>
    <row r="17" spans="1:15" ht="60">
      <c r="A17" s="25"/>
      <c r="B17" s="26" t="s">
        <v>1890</v>
      </c>
      <c r="C17" s="26" t="s">
        <v>1856</v>
      </c>
      <c r="D17" s="26"/>
      <c r="E17" s="26" t="s">
        <v>1698</v>
      </c>
      <c r="F17" s="27" t="s">
        <v>742</v>
      </c>
      <c r="G17" s="28"/>
      <c r="H17" s="28"/>
      <c r="I17" s="28"/>
      <c r="J17" s="28"/>
      <c r="K17" s="29">
        <f>40*39*60/4.5</f>
        <v>20800</v>
      </c>
      <c r="L17" s="28"/>
      <c r="M17" s="26"/>
      <c r="N17" s="28">
        <f>K17*365/1000</f>
        <v>7592</v>
      </c>
      <c r="O17" s="30"/>
    </row>
    <row r="18" spans="1:15" ht="60">
      <c r="A18" s="25"/>
      <c r="B18" s="26" t="s">
        <v>1890</v>
      </c>
      <c r="C18" s="26" t="s">
        <v>1857</v>
      </c>
      <c r="D18" s="26"/>
      <c r="E18" s="26" t="s">
        <v>1697</v>
      </c>
      <c r="F18" s="27" t="s">
        <v>1904</v>
      </c>
      <c r="G18" s="28"/>
      <c r="H18" s="28"/>
      <c r="I18" s="28"/>
      <c r="J18" s="28"/>
      <c r="K18" s="29">
        <f>40*57*60/4.5</f>
        <v>30400</v>
      </c>
      <c r="L18" s="28"/>
      <c r="M18" s="26"/>
      <c r="N18" s="28">
        <f>K18*365/1000</f>
        <v>11096</v>
      </c>
      <c r="O18" s="30"/>
    </row>
    <row r="19" spans="1:15" ht="48.75" thickBot="1">
      <c r="A19" s="31"/>
      <c r="B19" s="32" t="s">
        <v>1890</v>
      </c>
      <c r="C19" s="32" t="s">
        <v>1858</v>
      </c>
      <c r="D19" s="32"/>
      <c r="E19" s="32" t="s">
        <v>725</v>
      </c>
      <c r="F19" s="33" t="s">
        <v>741</v>
      </c>
      <c r="G19" s="34"/>
      <c r="H19" s="34"/>
      <c r="I19" s="34"/>
      <c r="J19" s="34"/>
      <c r="K19" s="34"/>
      <c r="L19" s="35">
        <f>40*231</f>
        <v>9240</v>
      </c>
      <c r="M19" s="32"/>
      <c r="N19" s="34">
        <f>L19*52/1000</f>
        <v>480.48</v>
      </c>
      <c r="O19" s="36"/>
    </row>
    <row r="20" spans="1:15" ht="48">
      <c r="A20" s="6">
        <v>6</v>
      </c>
      <c r="B20" s="1" t="s">
        <v>1891</v>
      </c>
      <c r="C20" s="1" t="s">
        <v>1924</v>
      </c>
      <c r="D20" s="1" t="s">
        <v>1681</v>
      </c>
      <c r="E20" s="1" t="s">
        <v>1923</v>
      </c>
      <c r="F20" s="1" t="s">
        <v>1975</v>
      </c>
      <c r="K20" s="6">
        <v>40000</v>
      </c>
      <c r="N20" s="2">
        <f>K20*365/1000</f>
        <v>14600</v>
      </c>
      <c r="O20" s="8">
        <f>N20</f>
        <v>14600</v>
      </c>
    </row>
    <row r="21" spans="1:15" ht="50.25" customHeight="1" thickBot="1">
      <c r="A21" s="7">
        <v>7</v>
      </c>
      <c r="B21" s="1" t="s">
        <v>1674</v>
      </c>
      <c r="C21" s="1" t="s">
        <v>1691</v>
      </c>
      <c r="D21" s="1" t="s">
        <v>1687</v>
      </c>
      <c r="E21" s="1" t="s">
        <v>2204</v>
      </c>
      <c r="F21" s="4" t="s">
        <v>1973</v>
      </c>
      <c r="O21" s="8">
        <f>N21</f>
        <v>0</v>
      </c>
    </row>
    <row r="22" spans="1:15" ht="84">
      <c r="A22" s="18">
        <v>8</v>
      </c>
      <c r="B22" s="19" t="s">
        <v>1892</v>
      </c>
      <c r="C22" s="19" t="s">
        <v>1094</v>
      </c>
      <c r="D22" s="19" t="s">
        <v>1683</v>
      </c>
      <c r="E22" s="37" t="s">
        <v>685</v>
      </c>
      <c r="F22" s="37" t="s">
        <v>727</v>
      </c>
      <c r="G22" s="23"/>
      <c r="H22" s="23">
        <v>0</v>
      </c>
      <c r="I22" s="23"/>
      <c r="J22" s="23"/>
      <c r="K22" s="23"/>
      <c r="L22" s="23"/>
      <c r="M22" s="19"/>
      <c r="N22" s="23"/>
      <c r="O22" s="24" t="e">
        <f>SUM(N22:N27)</f>
        <v>#REF!</v>
      </c>
    </row>
    <row r="23" spans="1:15" ht="168">
      <c r="A23" s="25"/>
      <c r="B23" s="26" t="s">
        <v>1892</v>
      </c>
      <c r="C23" s="38" t="s">
        <v>1095</v>
      </c>
      <c r="D23" s="26"/>
      <c r="E23" s="39" t="s">
        <v>2061</v>
      </c>
      <c r="F23" s="39" t="s">
        <v>1529</v>
      </c>
      <c r="G23" s="28"/>
      <c r="H23" s="29">
        <v>4500</v>
      </c>
      <c r="I23" s="28"/>
      <c r="J23" s="28"/>
      <c r="K23" s="28"/>
      <c r="L23" s="28"/>
      <c r="M23" s="26"/>
      <c r="N23" s="28" t="e">
        <f>H23*'Customer Parameters 1200'!B13/1000</f>
        <v>#REF!</v>
      </c>
      <c r="O23" s="30"/>
    </row>
    <row r="24" spans="1:15" ht="168">
      <c r="A24" s="25"/>
      <c r="B24" s="26" t="s">
        <v>1892</v>
      </c>
      <c r="C24" s="38" t="s">
        <v>1096</v>
      </c>
      <c r="D24" s="26"/>
      <c r="E24" s="39" t="s">
        <v>2061</v>
      </c>
      <c r="F24" s="39" t="s">
        <v>2197</v>
      </c>
      <c r="G24" s="28"/>
      <c r="H24" s="29">
        <v>6000</v>
      </c>
      <c r="I24" s="28"/>
      <c r="J24" s="28"/>
      <c r="K24" s="28"/>
      <c r="L24" s="28"/>
      <c r="M24" s="26"/>
      <c r="N24" s="28">
        <f>H24*'Customer Parameters 1200'!B14/1000</f>
        <v>0</v>
      </c>
      <c r="O24" s="30"/>
    </row>
    <row r="25" spans="1:15" ht="31.5" customHeight="1">
      <c r="A25" s="25"/>
      <c r="B25" s="26" t="s">
        <v>1892</v>
      </c>
      <c r="C25" s="38" t="s">
        <v>2198</v>
      </c>
      <c r="D25" s="26"/>
      <c r="E25" s="38" t="s">
        <v>2199</v>
      </c>
      <c r="F25" s="39" t="s">
        <v>2200</v>
      </c>
      <c r="G25" s="28"/>
      <c r="H25" s="40"/>
      <c r="I25" s="28"/>
      <c r="J25" s="28"/>
      <c r="K25" s="29">
        <f>'Customer Parameters 1200'!B18*750</f>
        <v>6000</v>
      </c>
      <c r="L25" s="28"/>
      <c r="M25" s="26"/>
      <c r="N25" s="28">
        <f>K25*365/1000</f>
        <v>2190</v>
      </c>
      <c r="O25" s="30"/>
    </row>
    <row r="26" spans="1:15" ht="41.25" customHeight="1">
      <c r="A26" s="25"/>
      <c r="B26" s="26" t="s">
        <v>1892</v>
      </c>
      <c r="C26" s="26" t="s">
        <v>2018</v>
      </c>
      <c r="D26" s="26"/>
      <c r="E26" s="39" t="s">
        <v>2201</v>
      </c>
      <c r="F26" s="39" t="s">
        <v>1097</v>
      </c>
      <c r="G26" s="28"/>
      <c r="H26" s="28"/>
      <c r="I26" s="28"/>
      <c r="J26" s="28"/>
      <c r="K26" s="29">
        <v>4500</v>
      </c>
      <c r="L26" s="28"/>
      <c r="M26" s="26"/>
      <c r="N26" s="28">
        <f>K26*365/1000</f>
        <v>1642.5</v>
      </c>
      <c r="O26" s="30"/>
    </row>
    <row r="27" spans="1:15" ht="36.75" thickBot="1">
      <c r="A27" s="31"/>
      <c r="B27" s="32" t="s">
        <v>1892</v>
      </c>
      <c r="C27" s="32" t="s">
        <v>2017</v>
      </c>
      <c r="D27" s="32"/>
      <c r="E27" s="42" t="s">
        <v>2016</v>
      </c>
      <c r="F27" s="42" t="s">
        <v>2202</v>
      </c>
      <c r="G27" s="34"/>
      <c r="H27" s="34"/>
      <c r="I27" s="34"/>
      <c r="J27" s="34"/>
      <c r="K27" s="34"/>
      <c r="L27" s="34"/>
      <c r="M27" s="32"/>
      <c r="N27" s="34">
        <f>7500*4/1000</f>
        <v>30</v>
      </c>
      <c r="O27" s="36"/>
    </row>
    <row r="28" spans="1:15" ht="48">
      <c r="A28" s="6">
        <v>9</v>
      </c>
      <c r="B28" s="1" t="s">
        <v>1893</v>
      </c>
      <c r="C28" s="1" t="s">
        <v>1692</v>
      </c>
      <c r="D28" s="1" t="s">
        <v>1688</v>
      </c>
      <c r="E28" s="1" t="s">
        <v>1693</v>
      </c>
      <c r="F28" s="1" t="s">
        <v>2203</v>
      </c>
      <c r="K28" s="6">
        <v>500</v>
      </c>
      <c r="N28" s="2">
        <f>K28*365/1000</f>
        <v>182.5</v>
      </c>
      <c r="O28" s="56">
        <f>N28</f>
        <v>182.5</v>
      </c>
    </row>
    <row r="29" spans="1:15" ht="96">
      <c r="A29" s="2">
        <v>10</v>
      </c>
      <c r="B29" s="1" t="s">
        <v>1894</v>
      </c>
      <c r="C29" s="1" t="s">
        <v>1678</v>
      </c>
      <c r="D29" s="1" t="s">
        <v>1688</v>
      </c>
      <c r="E29" s="1" t="s">
        <v>1694</v>
      </c>
      <c r="F29" s="1" t="s">
        <v>2062</v>
      </c>
      <c r="K29" s="6">
        <v>500</v>
      </c>
      <c r="N29" s="2">
        <f>K29*365*'Customer Parameters 1200'!B$16/1000</f>
        <v>365</v>
      </c>
      <c r="O29" s="56">
        <f>N29</f>
        <v>365</v>
      </c>
    </row>
    <row r="30" spans="1:15" ht="96">
      <c r="A30" s="2">
        <v>11</v>
      </c>
      <c r="B30" s="1" t="s">
        <v>1895</v>
      </c>
      <c r="C30" s="1" t="s">
        <v>1678</v>
      </c>
      <c r="D30" s="1" t="s">
        <v>1688</v>
      </c>
      <c r="E30" s="1" t="s">
        <v>1694</v>
      </c>
      <c r="F30" s="1" t="s">
        <v>2062</v>
      </c>
      <c r="K30" s="6">
        <v>500</v>
      </c>
      <c r="N30" s="2">
        <f>K30*365*'Customer Parameters 1200'!B$16/1000</f>
        <v>365</v>
      </c>
      <c r="O30" s="56">
        <f>N30</f>
        <v>365</v>
      </c>
    </row>
    <row r="31" spans="1:15" ht="96">
      <c r="A31" s="2">
        <v>12</v>
      </c>
      <c r="B31" s="1" t="s">
        <v>1896</v>
      </c>
      <c r="C31" s="1" t="s">
        <v>1678</v>
      </c>
      <c r="D31" s="1" t="s">
        <v>1688</v>
      </c>
      <c r="E31" s="1" t="s">
        <v>1694</v>
      </c>
      <c r="F31" s="1" t="s">
        <v>2062</v>
      </c>
      <c r="K31" s="6">
        <v>500</v>
      </c>
      <c r="N31" s="2">
        <f>K31*365*'Customer Parameters 1200'!B$16/1000</f>
        <v>365</v>
      </c>
      <c r="O31" s="56">
        <f>N31</f>
        <v>365</v>
      </c>
    </row>
    <row r="32" spans="1:15" ht="96">
      <c r="A32" s="2">
        <v>13</v>
      </c>
      <c r="B32" s="1" t="s">
        <v>1672</v>
      </c>
      <c r="C32" s="1" t="s">
        <v>1678</v>
      </c>
      <c r="D32" s="1" t="s">
        <v>1688</v>
      </c>
      <c r="E32" s="1" t="s">
        <v>1694</v>
      </c>
      <c r="F32" s="1" t="s">
        <v>2062</v>
      </c>
      <c r="K32" s="6">
        <v>500</v>
      </c>
      <c r="N32" s="2">
        <f>K32*365*'Customer Parameters 1200'!B$16/1000</f>
        <v>365</v>
      </c>
      <c r="O32" s="56">
        <f>N32</f>
        <v>365</v>
      </c>
    </row>
    <row r="33" spans="1:6" ht="36">
      <c r="A33" s="2">
        <v>14</v>
      </c>
      <c r="B33" s="1" t="s">
        <v>1673</v>
      </c>
      <c r="C33" s="1" t="s">
        <v>1679</v>
      </c>
      <c r="D33" s="1" t="s">
        <v>1688</v>
      </c>
      <c r="E33" s="4" t="s">
        <v>2205</v>
      </c>
      <c r="F33" s="4" t="s">
        <v>1973</v>
      </c>
    </row>
  </sheetData>
  <mergeCells count="5">
    <mergeCell ref="E1:F1"/>
    <mergeCell ref="A1:A2"/>
    <mergeCell ref="B1:B2"/>
    <mergeCell ref="C1:C2"/>
    <mergeCell ref="D1:D2"/>
  </mergeCells>
  <phoneticPr fontId="0" type="noConversion"/>
  <printOptions gridLines="1"/>
  <pageMargins left="0.33" right="0.22" top="1.08" bottom="0.48" header="0.67" footer="0.27"/>
  <pageSetup scale="53" fitToHeight="4" orientation="landscape" r:id="rId1"/>
  <headerFooter alignWithMargins="0">
    <oddHeader>&amp;C&amp;"ＭＳ 明朝,太字 斜体"&amp;14Ancillary Reagent Consumption for ADVIA1200</oddHeader>
    <oddFooter>&amp;L** WASH1: Before Running / WASH2: After Running&amp;C&amp;9&amp;P / &amp;N&amp;R&amp;8&amp;F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N38"/>
  <sheetViews>
    <sheetView showGridLines="0" zoomScale="75" zoomScaleNormal="100" workbookViewId="0">
      <selection activeCell="R29" sqref="R29"/>
    </sheetView>
  </sheetViews>
  <sheetFormatPr baseColWidth="10" defaultColWidth="9.140625" defaultRowHeight="12.75"/>
  <cols>
    <col min="1" max="1" width="30.7109375" style="94" customWidth="1"/>
    <col min="2" max="2" width="13.28515625" style="94" customWidth="1"/>
    <col min="3" max="3" width="2.42578125" style="94" customWidth="1"/>
    <col min="4" max="4" width="17.85546875" style="94" bestFit="1" customWidth="1"/>
    <col min="5" max="5" width="10.5703125" style="94" bestFit="1" customWidth="1"/>
    <col min="6" max="6" width="12.85546875" style="94" bestFit="1" customWidth="1"/>
    <col min="7" max="7" width="4" style="94" hidden="1" customWidth="1"/>
    <col min="8" max="8" width="10" style="94" bestFit="1" customWidth="1"/>
    <col min="9" max="10" width="13.28515625" style="94" bestFit="1" customWidth="1"/>
    <col min="11" max="13" width="0" style="94" hidden="1" customWidth="1"/>
    <col min="14" max="16384" width="9.140625" style="94"/>
  </cols>
  <sheetData>
    <row r="1" spans="1:14" ht="13.5" thickBot="1"/>
    <row r="2" spans="1:14">
      <c r="A2" s="95" t="s">
        <v>726</v>
      </c>
      <c r="B2" s="423"/>
      <c r="C2" s="423"/>
      <c r="D2" s="423"/>
      <c r="E2" s="423"/>
      <c r="F2" s="423"/>
      <c r="G2" s="423"/>
      <c r="H2" s="423"/>
      <c r="I2" s="423"/>
      <c r="J2" s="424"/>
    </row>
    <row r="3" spans="1:14">
      <c r="A3" s="96" t="s">
        <v>1510</v>
      </c>
      <c r="B3" s="97"/>
      <c r="C3" s="98"/>
      <c r="D3" s="98"/>
      <c r="E3" s="98"/>
      <c r="F3" s="98"/>
      <c r="G3" s="98"/>
      <c r="H3" s="98"/>
      <c r="I3" s="98"/>
      <c r="J3" s="99"/>
    </row>
    <row r="4" spans="1:14">
      <c r="A4" s="100" t="s">
        <v>2057</v>
      </c>
      <c r="B4" s="101">
        <v>1</v>
      </c>
      <c r="C4" s="98"/>
      <c r="D4" s="98"/>
      <c r="E4" s="98"/>
      <c r="F4" s="98"/>
      <c r="G4" s="98"/>
      <c r="H4" s="98"/>
      <c r="I4" s="98"/>
      <c r="J4" s="99"/>
    </row>
    <row r="5" spans="1:14">
      <c r="A5" s="100" t="s">
        <v>2058</v>
      </c>
      <c r="B5" s="102">
        <v>0</v>
      </c>
      <c r="C5" s="98"/>
      <c r="D5" s="98"/>
      <c r="E5" s="98"/>
      <c r="F5" s="98"/>
      <c r="G5" s="98"/>
      <c r="H5" s="98"/>
      <c r="I5" s="98"/>
      <c r="J5" s="99"/>
    </row>
    <row r="6" spans="1:14">
      <c r="A6" s="103"/>
      <c r="B6" s="104">
        <f>SUM(B4:B5)</f>
        <v>1</v>
      </c>
      <c r="C6" s="98"/>
      <c r="D6" s="98"/>
      <c r="E6" s="98"/>
      <c r="F6" s="98"/>
      <c r="G6" s="98"/>
      <c r="H6" s="98"/>
      <c r="I6" s="98"/>
      <c r="J6" s="99"/>
    </row>
    <row r="7" spans="1:14">
      <c r="A7" s="96" t="s">
        <v>746</v>
      </c>
      <c r="B7" s="105" t="s">
        <v>747</v>
      </c>
      <c r="C7" s="106"/>
      <c r="D7" s="107" t="s">
        <v>1107</v>
      </c>
      <c r="E7" s="107" t="s">
        <v>1108</v>
      </c>
      <c r="F7" s="107" t="s">
        <v>2059</v>
      </c>
      <c r="G7" s="107"/>
      <c r="H7" s="107" t="s">
        <v>1716</v>
      </c>
      <c r="I7" s="106" t="s">
        <v>2094</v>
      </c>
      <c r="J7" s="108" t="s">
        <v>2098</v>
      </c>
    </row>
    <row r="8" spans="1:14">
      <c r="A8" s="100"/>
      <c r="B8" s="109"/>
      <c r="C8" s="110"/>
      <c r="D8" s="110"/>
      <c r="E8" s="111"/>
      <c r="F8" s="111"/>
      <c r="G8" s="111"/>
      <c r="H8" s="111"/>
      <c r="I8" s="110"/>
      <c r="J8" s="112"/>
    </row>
    <row r="9" spans="1:14">
      <c r="A9" s="100" t="s">
        <v>2095</v>
      </c>
      <c r="B9" s="113" t="e">
        <f>+#REF!</f>
        <v>#REF!</v>
      </c>
      <c r="C9" s="110"/>
      <c r="D9" s="114" t="s">
        <v>1109</v>
      </c>
      <c r="E9" s="115">
        <f>'URH-Workcell Calc'!D7</f>
        <v>254.68799999999999</v>
      </c>
      <c r="F9" s="116">
        <f>ROUNDUP(E9/250,0)</f>
        <v>2</v>
      </c>
      <c r="G9" s="117">
        <f>IF(F9&lt;=5,1,K9)</f>
        <v>1</v>
      </c>
      <c r="H9" s="111" t="s">
        <v>1010</v>
      </c>
      <c r="I9" s="118">
        <v>25.88</v>
      </c>
      <c r="J9" s="119">
        <f>G9*I9</f>
        <v>25.88</v>
      </c>
      <c r="K9" s="92">
        <f>IF(F9&lt;10,2,L9)</f>
        <v>2</v>
      </c>
      <c r="L9" s="92">
        <f>IF(F9&lt;15,3,M9)</f>
        <v>3</v>
      </c>
      <c r="M9" s="91">
        <v>4</v>
      </c>
      <c r="N9" s="120">
        <f>IF(F9&gt;0,ROUNDUP(F9/5,0),0)</f>
        <v>1</v>
      </c>
    </row>
    <row r="10" spans="1:14">
      <c r="A10" s="100" t="s">
        <v>1105</v>
      </c>
      <c r="B10" s="121">
        <v>0</v>
      </c>
      <c r="C10" s="110"/>
      <c r="D10" s="114" t="s">
        <v>1017</v>
      </c>
      <c r="E10" s="115">
        <f>'URH-Workcell Calc'!D12</f>
        <v>614.11199999999997</v>
      </c>
      <c r="F10" s="116">
        <f>ROUNDUP(E10/250,0)</f>
        <v>3</v>
      </c>
      <c r="G10" s="117">
        <f>IF(F10&lt;5,1,K10)</f>
        <v>1</v>
      </c>
      <c r="H10" s="111" t="s">
        <v>1010</v>
      </c>
      <c r="I10" s="118">
        <v>35.33</v>
      </c>
      <c r="J10" s="119">
        <f>G10*I10</f>
        <v>35.33</v>
      </c>
      <c r="K10" s="92">
        <f>IF(F10&lt;10,2,L10)</f>
        <v>2</v>
      </c>
      <c r="L10" s="92">
        <f>IF(F10&lt;15,3,M10)</f>
        <v>3</v>
      </c>
      <c r="M10" s="91">
        <v>4</v>
      </c>
      <c r="N10" s="120">
        <f>IF(F10&gt;0,ROUNDUP(F10/5,0),0)</f>
        <v>1</v>
      </c>
    </row>
    <row r="11" spans="1:14">
      <c r="A11" s="100" t="s">
        <v>2039</v>
      </c>
      <c r="B11" s="122" t="e">
        <f>B9-B16+(B10*B9)</f>
        <v>#REF!</v>
      </c>
      <c r="C11" s="110"/>
      <c r="D11" s="114" t="s">
        <v>1018</v>
      </c>
      <c r="E11" s="115">
        <f>'URH-Workcell Calc'!E20</f>
        <v>158.60000000000002</v>
      </c>
      <c r="F11" s="116">
        <f>ROUNDUP(E11/250,0)</f>
        <v>1</v>
      </c>
      <c r="G11" s="117">
        <f>IF(F11&gt;=1,F11,K11)</f>
        <v>1</v>
      </c>
      <c r="H11" s="111" t="s">
        <v>1011</v>
      </c>
      <c r="I11" s="118">
        <v>16.73</v>
      </c>
      <c r="J11" s="119">
        <f>G11*I11</f>
        <v>16.73</v>
      </c>
      <c r="K11" s="92"/>
      <c r="L11" s="92"/>
      <c r="M11" s="91"/>
      <c r="N11" s="120">
        <f>IF(F11&gt;0,ROUNDUP(F11/5,0),0)</f>
        <v>1</v>
      </c>
    </row>
    <row r="12" spans="1:14">
      <c r="A12" s="100"/>
      <c r="B12" s="109"/>
      <c r="C12" s="110"/>
      <c r="D12" s="110"/>
      <c r="E12" s="123"/>
      <c r="F12" s="93"/>
      <c r="G12" s="124"/>
      <c r="H12" s="111"/>
      <c r="I12" s="118"/>
      <c r="J12" s="125"/>
      <c r="K12" s="92"/>
      <c r="L12" s="92"/>
      <c r="M12" s="91"/>
      <c r="N12" s="120"/>
    </row>
    <row r="13" spans="1:14">
      <c r="A13" s="100" t="s">
        <v>743</v>
      </c>
      <c r="B13" s="122" t="e">
        <f>+#REF!</f>
        <v>#REF!</v>
      </c>
      <c r="C13" s="110"/>
      <c r="D13" s="114" t="s">
        <v>1937</v>
      </c>
      <c r="E13" s="115" t="e">
        <f>'URH-Workcell Calc'!E42+'URH-Workcell Calc'!E43</f>
        <v>#REF!</v>
      </c>
      <c r="F13" s="116" t="e">
        <f>ROUNDUP(E13/2000,0)</f>
        <v>#REF!</v>
      </c>
      <c r="G13" s="117" t="e">
        <f>IF(F13&gt;=1,F13,K13)</f>
        <v>#REF!</v>
      </c>
      <c r="H13" s="111" t="s">
        <v>1720</v>
      </c>
      <c r="I13" s="118">
        <v>13.22</v>
      </c>
      <c r="J13" s="119" t="e">
        <f>G13*I13</f>
        <v>#REF!</v>
      </c>
      <c r="K13" s="92"/>
      <c r="L13" s="92"/>
      <c r="M13" s="91"/>
      <c r="N13" s="120" t="e">
        <f>ROUNDUP(F13/1,0)</f>
        <v>#REF!</v>
      </c>
    </row>
    <row r="14" spans="1:14">
      <c r="A14" s="126" t="s">
        <v>1913</v>
      </c>
      <c r="B14" s="113" t="e">
        <f>+#REF!/#REF!</f>
        <v>#REF!</v>
      </c>
      <c r="C14" s="110"/>
      <c r="D14" s="114" t="s">
        <v>1705</v>
      </c>
      <c r="E14" s="115" t="e">
        <f>'URH-Workcell Calc'!C54+'URH-Workcell Calc'!C55</f>
        <v>#REF!</v>
      </c>
      <c r="F14" s="116" t="e">
        <f>ROUNDUP(E14/1000,0)</f>
        <v>#REF!</v>
      </c>
      <c r="G14" s="117" t="e">
        <f>IF(F14&gt;=1,F14,K14)</f>
        <v>#REF!</v>
      </c>
      <c r="H14" s="111" t="s">
        <v>1719</v>
      </c>
      <c r="I14" s="118">
        <v>19.239999999999998</v>
      </c>
      <c r="J14" s="119" t="e">
        <f>G14*I14</f>
        <v>#REF!</v>
      </c>
      <c r="K14" s="92"/>
      <c r="L14" s="92"/>
      <c r="M14" s="91"/>
      <c r="N14" s="120" t="e">
        <f>ROUNDUP(F14/1,0)</f>
        <v>#REF!</v>
      </c>
    </row>
    <row r="15" spans="1:14">
      <c r="A15" s="100"/>
      <c r="B15" s="109"/>
      <c r="C15" s="110"/>
      <c r="D15" s="110"/>
      <c r="E15" s="123"/>
      <c r="F15" s="93"/>
      <c r="G15" s="124"/>
      <c r="H15" s="111"/>
      <c r="I15" s="118"/>
      <c r="J15" s="125"/>
      <c r="K15" s="92"/>
      <c r="L15" s="92"/>
      <c r="M15" s="91"/>
      <c r="N15" s="120"/>
    </row>
    <row r="16" spans="1:14">
      <c r="A16" s="100" t="s">
        <v>1715</v>
      </c>
      <c r="B16" s="122" t="e">
        <f>+#REF!</f>
        <v>#REF!</v>
      </c>
      <c r="C16" s="110"/>
      <c r="D16" s="114" t="s">
        <v>1706</v>
      </c>
      <c r="E16" s="115" t="e">
        <f>'URH-Workcell Calc'!C77</f>
        <v>#REF!</v>
      </c>
      <c r="F16" s="116" t="e">
        <f>ROUNDUP(E16/2000,0)</f>
        <v>#REF!</v>
      </c>
      <c r="G16" s="117" t="e">
        <f>IF(F16&gt;=1,F16,K16)</f>
        <v>#REF!</v>
      </c>
      <c r="H16" s="111" t="s">
        <v>1720</v>
      </c>
      <c r="I16" s="118">
        <v>28.42</v>
      </c>
      <c r="J16" s="119" t="e">
        <f>G16*I16</f>
        <v>#REF!</v>
      </c>
      <c r="K16" s="92"/>
      <c r="L16" s="92"/>
      <c r="M16" s="91"/>
      <c r="N16" s="120" t="e">
        <f>IF(F16&gt;0,ROUNDUP(F16/1,0),0)</f>
        <v>#REF!</v>
      </c>
    </row>
    <row r="17" spans="1:14">
      <c r="A17" s="100" t="s">
        <v>1863</v>
      </c>
      <c r="B17" s="113" t="e">
        <f>+#REF!/3</f>
        <v>#REF!</v>
      </c>
      <c r="C17" s="110"/>
      <c r="D17" s="127" t="s">
        <v>2060</v>
      </c>
      <c r="E17" s="115" t="e">
        <f>'URH-Workcell Calc'!C68</f>
        <v>#REF!</v>
      </c>
      <c r="F17" s="116" t="e">
        <f>ROUNDUP(E17/1000,0)</f>
        <v>#REF!</v>
      </c>
      <c r="G17" s="117" t="e">
        <f>IF(F17&gt;=1,F17,K17)</f>
        <v>#REF!</v>
      </c>
      <c r="H17" s="111" t="s">
        <v>1719</v>
      </c>
      <c r="I17" s="118">
        <v>40.020000000000003</v>
      </c>
      <c r="J17" s="119" t="e">
        <f>G17*I17</f>
        <v>#REF!</v>
      </c>
      <c r="K17" s="92"/>
      <c r="L17" s="92"/>
      <c r="M17" s="91"/>
      <c r="N17" s="120" t="e">
        <f>IF(F17&gt;0,ROUNDUP(F17/1,0),0)</f>
        <v>#REF!</v>
      </c>
    </row>
    <row r="18" spans="1:14">
      <c r="A18" s="100" t="s">
        <v>1093</v>
      </c>
      <c r="B18" s="113">
        <v>0</v>
      </c>
      <c r="C18" s="110"/>
      <c r="D18" s="114" t="s">
        <v>2096</v>
      </c>
      <c r="E18" s="115">
        <f>'URH-Workcell Calc'!C59</f>
        <v>18250</v>
      </c>
      <c r="F18" s="116">
        <f>ROUNDUP(E18/2900,0)</f>
        <v>7</v>
      </c>
      <c r="G18" s="117">
        <f>IF(F18&gt;=1,F18,K18)</f>
        <v>7</v>
      </c>
      <c r="H18" s="111" t="s">
        <v>1718</v>
      </c>
      <c r="I18" s="118">
        <v>279</v>
      </c>
      <c r="J18" s="119">
        <f>G18*I18</f>
        <v>1953</v>
      </c>
      <c r="K18" s="92"/>
      <c r="L18" s="92"/>
      <c r="M18" s="91"/>
      <c r="N18" s="120">
        <f>IF(F18&gt;0,ROUNDUP(F18/1,0),0)</f>
        <v>7</v>
      </c>
    </row>
    <row r="19" spans="1:14">
      <c r="A19" s="100"/>
      <c r="B19" s="109"/>
      <c r="C19" s="110"/>
      <c r="D19" s="110"/>
      <c r="E19" s="123"/>
      <c r="F19" s="93"/>
      <c r="G19" s="124">
        <f>IF(F19&lt;=1,1,K19)</f>
        <v>1</v>
      </c>
      <c r="H19" s="111"/>
      <c r="I19" s="118"/>
      <c r="J19" s="125"/>
      <c r="K19" s="92"/>
      <c r="L19" s="92"/>
      <c r="M19" s="91"/>
      <c r="N19" s="120"/>
    </row>
    <row r="20" spans="1:14">
      <c r="A20" s="100" t="s">
        <v>744</v>
      </c>
      <c r="B20" s="113">
        <v>2</v>
      </c>
      <c r="C20" s="110"/>
      <c r="D20" s="114" t="s">
        <v>1707</v>
      </c>
      <c r="E20" s="128"/>
      <c r="F20" s="116">
        <f>B6</f>
        <v>1</v>
      </c>
      <c r="G20" s="117">
        <f>IF(F20&lt;=1,1,K20)</f>
        <v>1</v>
      </c>
      <c r="H20" s="111" t="s">
        <v>1013</v>
      </c>
      <c r="I20" s="118">
        <v>23.1</v>
      </c>
      <c r="J20" s="119">
        <f>G20*I20</f>
        <v>23.1</v>
      </c>
      <c r="K20" s="92"/>
      <c r="L20" s="92"/>
      <c r="M20" s="91"/>
      <c r="N20" s="120">
        <f>ROUNDUP(F20/1,0)</f>
        <v>1</v>
      </c>
    </row>
    <row r="21" spans="1:14">
      <c r="A21" s="100" t="s">
        <v>2171</v>
      </c>
      <c r="B21" s="113">
        <v>12</v>
      </c>
      <c r="C21" s="110"/>
      <c r="D21" s="110"/>
      <c r="E21" s="123"/>
      <c r="F21" s="93"/>
      <c r="G21" s="124">
        <f>IF(F21&lt;=1,1,K21)</f>
        <v>1</v>
      </c>
      <c r="H21" s="111"/>
      <c r="I21" s="118"/>
      <c r="J21" s="125"/>
      <c r="K21" s="92"/>
      <c r="L21" s="92"/>
      <c r="M21" s="91"/>
      <c r="N21" s="120"/>
    </row>
    <row r="22" spans="1:14">
      <c r="A22" s="100" t="s">
        <v>2172</v>
      </c>
      <c r="B22" s="113">
        <v>8</v>
      </c>
      <c r="C22" s="110"/>
      <c r="D22" s="114" t="s">
        <v>2044</v>
      </c>
      <c r="E22" s="116">
        <f>'URH-Workcell Calc'!C58</f>
        <v>31.200000000000003</v>
      </c>
      <c r="F22" s="116">
        <f>IF(ROUNDUP(E22/100,0)&lt;=1,B6,ROUNDUP(E22/100,0))</f>
        <v>1</v>
      </c>
      <c r="G22" s="117">
        <f>IF(F22&lt;2,1,K22)</f>
        <v>1</v>
      </c>
      <c r="H22" s="111" t="s">
        <v>1717</v>
      </c>
      <c r="I22" s="118">
        <v>24.15</v>
      </c>
      <c r="J22" s="119">
        <f>G22*I22</f>
        <v>24.15</v>
      </c>
      <c r="K22" s="92">
        <f>IF(F22&lt;4,2,L22)</f>
        <v>2</v>
      </c>
      <c r="L22" s="92">
        <f>IF(F22&lt;6,3,M22)</f>
        <v>3</v>
      </c>
      <c r="M22" s="91">
        <v>4</v>
      </c>
      <c r="N22" s="120">
        <f>IF(F22&gt;0,ROUNDUP(F22/1,0),0)</f>
        <v>1</v>
      </c>
    </row>
    <row r="23" spans="1:14">
      <c r="A23" s="129" t="s">
        <v>1530</v>
      </c>
      <c r="B23" s="113">
        <f>52*6</f>
        <v>312</v>
      </c>
      <c r="C23" s="110"/>
      <c r="D23" s="110"/>
      <c r="E23" s="93"/>
      <c r="F23" s="93"/>
      <c r="G23" s="93"/>
      <c r="H23" s="111"/>
      <c r="I23" s="110"/>
      <c r="J23" s="130"/>
      <c r="N23" s="120"/>
    </row>
    <row r="24" spans="1:14">
      <c r="A24" s="131"/>
      <c r="B24" s="132"/>
      <c r="C24" s="110"/>
      <c r="D24" s="110"/>
      <c r="E24" s="111"/>
      <c r="F24" s="111"/>
      <c r="G24" s="111"/>
      <c r="H24" s="111"/>
      <c r="I24" s="110"/>
      <c r="J24" s="130"/>
      <c r="N24" s="120"/>
    </row>
    <row r="25" spans="1:14">
      <c r="A25" s="133" t="s">
        <v>2031</v>
      </c>
      <c r="B25" s="134"/>
      <c r="C25" s="135"/>
      <c r="D25" s="135"/>
      <c r="E25" s="136"/>
      <c r="F25" s="136"/>
      <c r="G25" s="136"/>
      <c r="H25" s="136"/>
      <c r="I25" s="135"/>
      <c r="J25" s="137" t="e">
        <f>SUM(J9:J22)</f>
        <v>#REF!</v>
      </c>
      <c r="N25" s="120"/>
    </row>
    <row r="26" spans="1:14">
      <c r="A26" s="138" t="s">
        <v>2032</v>
      </c>
      <c r="B26" s="139"/>
      <c r="C26" s="111"/>
      <c r="D26" s="110"/>
      <c r="E26" s="111"/>
      <c r="F26" s="111"/>
      <c r="G26" s="111"/>
      <c r="H26" s="111"/>
      <c r="I26" s="110"/>
      <c r="J26" s="112"/>
      <c r="N26" s="120"/>
    </row>
    <row r="27" spans="1:14">
      <c r="A27" s="140" t="s">
        <v>2033</v>
      </c>
      <c r="B27" s="139"/>
      <c r="C27" s="111"/>
      <c r="D27" s="110"/>
      <c r="E27" s="111"/>
      <c r="F27" s="111"/>
      <c r="G27" s="111"/>
      <c r="H27" s="111"/>
      <c r="I27" s="110"/>
      <c r="J27" s="112"/>
      <c r="N27" s="120"/>
    </row>
    <row r="28" spans="1:14">
      <c r="A28" s="141" t="s">
        <v>2035</v>
      </c>
      <c r="B28" s="142"/>
      <c r="C28" s="111"/>
      <c r="D28" s="110"/>
      <c r="E28" s="111"/>
      <c r="F28" s="111"/>
      <c r="G28" s="111"/>
      <c r="H28" s="111"/>
      <c r="I28" s="110"/>
      <c r="J28" s="112"/>
      <c r="N28" s="120"/>
    </row>
    <row r="29" spans="1:14">
      <c r="A29" s="143"/>
      <c r="B29" s="144"/>
      <c r="C29" s="111"/>
      <c r="D29" s="110"/>
      <c r="E29" s="111"/>
      <c r="F29" s="111"/>
      <c r="G29" s="111"/>
      <c r="H29" s="111"/>
      <c r="I29" s="110"/>
      <c r="J29" s="112"/>
      <c r="N29" s="120"/>
    </row>
    <row r="30" spans="1:14">
      <c r="A30" s="131"/>
      <c r="B30" s="132"/>
      <c r="C30" s="110"/>
      <c r="D30" s="110"/>
      <c r="E30" s="111"/>
      <c r="F30" s="111"/>
      <c r="G30" s="111"/>
      <c r="H30" s="111"/>
      <c r="I30" s="110"/>
      <c r="J30" s="112"/>
      <c r="N30" s="120"/>
    </row>
    <row r="31" spans="1:14">
      <c r="A31" s="131"/>
      <c r="B31" s="132"/>
      <c r="C31" s="110"/>
      <c r="D31" s="110"/>
      <c r="E31" s="111"/>
      <c r="F31" s="111"/>
      <c r="G31" s="111"/>
      <c r="H31" s="111"/>
      <c r="I31" s="110"/>
      <c r="J31" s="112"/>
      <c r="N31" s="120"/>
    </row>
    <row r="32" spans="1:14">
      <c r="A32" s="131" t="s">
        <v>1664</v>
      </c>
      <c r="B32" s="132"/>
      <c r="C32" s="110"/>
      <c r="D32" s="110"/>
      <c r="E32" s="111"/>
      <c r="F32" s="111"/>
      <c r="G32" s="111"/>
      <c r="H32" s="111"/>
      <c r="I32" s="110"/>
      <c r="J32" s="112"/>
      <c r="N32" s="120"/>
    </row>
    <row r="33" spans="1:14" ht="22.5">
      <c r="A33" s="131"/>
      <c r="B33" s="132"/>
      <c r="C33" s="110"/>
      <c r="D33" s="110"/>
      <c r="E33" s="145" t="s">
        <v>1531</v>
      </c>
      <c r="F33" s="111" t="s">
        <v>2037</v>
      </c>
      <c r="G33" s="111"/>
      <c r="H33" s="111"/>
      <c r="I33" s="110"/>
      <c r="J33" s="112"/>
      <c r="N33" s="120"/>
    </row>
    <row r="34" spans="1:14">
      <c r="A34" s="131" t="s">
        <v>2099</v>
      </c>
      <c r="B34" s="132"/>
      <c r="C34" s="110"/>
      <c r="D34" s="110"/>
      <c r="E34" s="111">
        <v>63</v>
      </c>
      <c r="F34" s="146">
        <f>E34*B$6</f>
        <v>63</v>
      </c>
      <c r="G34" s="111"/>
      <c r="H34" s="111" t="s">
        <v>2101</v>
      </c>
      <c r="I34" s="118">
        <v>82</v>
      </c>
      <c r="J34" s="130">
        <f>I34*F34</f>
        <v>5166</v>
      </c>
      <c r="N34" s="120">
        <v>20</v>
      </c>
    </row>
    <row r="35" spans="1:14">
      <c r="A35" s="131" t="s">
        <v>2100</v>
      </c>
      <c r="B35" s="132"/>
      <c r="C35" s="110"/>
      <c r="D35" s="110"/>
      <c r="E35" s="111">
        <v>4</v>
      </c>
      <c r="F35" s="146">
        <f>E35*B$6</f>
        <v>4</v>
      </c>
      <c r="G35" s="111"/>
      <c r="H35" s="111" t="s">
        <v>2102</v>
      </c>
      <c r="I35" s="118">
        <v>77</v>
      </c>
      <c r="J35" s="130">
        <f>I35*F35</f>
        <v>308</v>
      </c>
      <c r="N35" s="120">
        <f>+E35</f>
        <v>4</v>
      </c>
    </row>
    <row r="36" spans="1:14">
      <c r="A36" s="131" t="s">
        <v>2030</v>
      </c>
      <c r="B36" s="132"/>
      <c r="C36" s="110"/>
      <c r="D36" s="110"/>
      <c r="E36" s="111">
        <v>12</v>
      </c>
      <c r="F36" s="146">
        <f>E36*B$6</f>
        <v>12</v>
      </c>
      <c r="G36" s="111"/>
      <c r="H36" s="111"/>
      <c r="I36" s="118">
        <v>290</v>
      </c>
      <c r="J36" s="130">
        <f>I36*F36</f>
        <v>3480</v>
      </c>
      <c r="N36" s="120">
        <f>+F36/3</f>
        <v>4</v>
      </c>
    </row>
    <row r="37" spans="1:14" ht="13.5" thickBot="1">
      <c r="A37" s="131" t="s">
        <v>2103</v>
      </c>
      <c r="B37" s="132"/>
      <c r="C37" s="110"/>
      <c r="D37" s="110"/>
      <c r="E37" s="111">
        <v>1</v>
      </c>
      <c r="F37" s="146">
        <f>E37*B$6</f>
        <v>1</v>
      </c>
      <c r="G37" s="111"/>
      <c r="H37" s="111"/>
      <c r="I37" s="118">
        <v>676.36</v>
      </c>
      <c r="J37" s="130">
        <f>I37*F37</f>
        <v>676.36</v>
      </c>
      <c r="N37" s="120">
        <f>+F37</f>
        <v>1</v>
      </c>
    </row>
    <row r="38" spans="1:14" ht="13.5" thickBot="1">
      <c r="A38" s="147" t="s">
        <v>2036</v>
      </c>
      <c r="B38" s="148"/>
      <c r="C38" s="149"/>
      <c r="D38" s="149"/>
      <c r="E38" s="150"/>
      <c r="F38" s="150"/>
      <c r="G38" s="150"/>
      <c r="H38" s="150"/>
      <c r="I38" s="149"/>
      <c r="J38" s="151" t="e">
        <f>SUM(J34:J37,J25)</f>
        <v>#REF!</v>
      </c>
    </row>
  </sheetData>
  <mergeCells count="1">
    <mergeCell ref="B2:J2"/>
  </mergeCells>
  <phoneticPr fontId="14" type="noConversion"/>
  <pageMargins left="0.75" right="0.75" top="1" bottom="1" header="0.5" footer="0.5"/>
  <pageSetup scale="75" orientation="portrait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8"/>
  <sheetViews>
    <sheetView showGridLines="0" topLeftCell="A4" zoomScale="135" zoomScaleNormal="100" workbookViewId="0">
      <selection activeCell="L82" sqref="L82"/>
    </sheetView>
  </sheetViews>
  <sheetFormatPr baseColWidth="10" defaultColWidth="8.85546875" defaultRowHeight="12.75"/>
  <cols>
    <col min="1" max="1" width="30.5703125" style="91" customWidth="1"/>
    <col min="2" max="2" width="9.42578125" style="155" bestFit="1" customWidth="1"/>
    <col min="3" max="3" width="2.42578125" style="91" customWidth="1"/>
    <col min="4" max="4" width="17.85546875" style="91" bestFit="1" customWidth="1"/>
    <col min="5" max="5" width="10.42578125" style="91" customWidth="1"/>
    <col min="6" max="6" width="13" style="91" bestFit="1" customWidth="1"/>
    <col min="7" max="7" width="16.7109375" style="91" hidden="1" customWidth="1"/>
    <col min="8" max="8" width="10" style="91" bestFit="1" customWidth="1"/>
    <col min="9" max="10" width="13.42578125" style="91" bestFit="1" customWidth="1"/>
    <col min="11" max="13" width="0" style="91" hidden="1" customWidth="1"/>
    <col min="14" max="16384" width="8.85546875" style="91"/>
  </cols>
  <sheetData>
    <row r="1" spans="1:13" ht="13.5" thickBo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3">
      <c r="A2" s="95" t="s">
        <v>726</v>
      </c>
      <c r="B2" s="423"/>
      <c r="C2" s="423"/>
      <c r="D2" s="423"/>
      <c r="E2" s="423"/>
      <c r="F2" s="423"/>
      <c r="G2" s="423"/>
      <c r="H2" s="423"/>
      <c r="I2" s="423"/>
      <c r="J2" s="424"/>
    </row>
    <row r="3" spans="1:13">
      <c r="A3" s="96" t="s">
        <v>1510</v>
      </c>
      <c r="B3" s="97"/>
      <c r="C3" s="98"/>
      <c r="D3" s="98"/>
      <c r="E3" s="98"/>
      <c r="F3" s="98"/>
      <c r="G3" s="98"/>
      <c r="H3" s="98"/>
      <c r="I3" s="98"/>
      <c r="J3" s="99"/>
    </row>
    <row r="4" spans="1:13">
      <c r="A4" s="100" t="s">
        <v>2057</v>
      </c>
      <c r="B4" s="101">
        <v>1</v>
      </c>
      <c r="C4" s="98"/>
      <c r="D4" s="98"/>
      <c r="E4" s="98"/>
      <c r="F4" s="98"/>
      <c r="G4" s="98"/>
      <c r="H4" s="98"/>
      <c r="I4" s="98"/>
      <c r="J4" s="99"/>
    </row>
    <row r="5" spans="1:13">
      <c r="A5" s="100" t="s">
        <v>2058</v>
      </c>
      <c r="B5" s="102"/>
      <c r="C5" s="98"/>
      <c r="D5" s="98"/>
      <c r="E5" s="98"/>
      <c r="F5" s="98"/>
      <c r="G5" s="98"/>
      <c r="H5" s="98"/>
      <c r="I5" s="98"/>
      <c r="J5" s="99"/>
    </row>
    <row r="6" spans="1:13">
      <c r="A6" s="152"/>
      <c r="B6" s="153">
        <f>SUM(B4:B5)</f>
        <v>1</v>
      </c>
      <c r="C6" s="97"/>
      <c r="D6" s="97"/>
      <c r="E6" s="97"/>
      <c r="F6" s="97"/>
      <c r="G6" s="97"/>
      <c r="H6" s="97"/>
      <c r="I6" s="97"/>
      <c r="J6" s="154"/>
    </row>
    <row r="7" spans="1:13">
      <c r="A7" s="96" t="s">
        <v>746</v>
      </c>
      <c r="B7" s="105" t="s">
        <v>747</v>
      </c>
      <c r="C7" s="106"/>
      <c r="D7" s="107" t="s">
        <v>1107</v>
      </c>
      <c r="E7" s="107" t="s">
        <v>1108</v>
      </c>
      <c r="F7" s="107" t="s">
        <v>2059</v>
      </c>
      <c r="G7" s="107"/>
      <c r="H7" s="107" t="s">
        <v>1716</v>
      </c>
      <c r="I7" s="106" t="s">
        <v>2094</v>
      </c>
      <c r="J7" s="108" t="s">
        <v>2098</v>
      </c>
    </row>
    <row r="8" spans="1:13">
      <c r="A8" s="100"/>
      <c r="B8" s="109"/>
      <c r="C8" s="110"/>
      <c r="D8" s="110"/>
      <c r="E8" s="111"/>
      <c r="F8" s="111"/>
      <c r="G8" s="111"/>
      <c r="H8" s="111"/>
      <c r="I8" s="110"/>
      <c r="J8" s="112"/>
    </row>
    <row r="9" spans="1:13">
      <c r="A9" s="100" t="s">
        <v>2095</v>
      </c>
      <c r="B9" s="113">
        <v>700000</v>
      </c>
      <c r="C9" s="110"/>
      <c r="D9" s="114" t="s">
        <v>1109</v>
      </c>
      <c r="E9" s="115">
        <f>'Stand Alone Calculations'!D7</f>
        <v>401.64</v>
      </c>
      <c r="F9" s="116">
        <f>ROUNDUP(E9/250,0)</f>
        <v>2</v>
      </c>
      <c r="G9" s="117">
        <f>IF(F9&lt;=5,1,K9)</f>
        <v>1</v>
      </c>
      <c r="H9" s="111" t="s">
        <v>1010</v>
      </c>
      <c r="I9" s="118">
        <v>25.88</v>
      </c>
      <c r="J9" s="119">
        <f>G9*I9</f>
        <v>25.88</v>
      </c>
      <c r="K9" s="92">
        <f>IF(F9&lt;10,2,L9)</f>
        <v>2</v>
      </c>
      <c r="L9" s="92">
        <f>IF(F9&lt;15,3,M9)</f>
        <v>3</v>
      </c>
      <c r="M9" s="91">
        <v>4</v>
      </c>
    </row>
    <row r="10" spans="1:13">
      <c r="A10" s="100" t="s">
        <v>1105</v>
      </c>
      <c r="B10" s="121">
        <v>0.05</v>
      </c>
      <c r="C10" s="110"/>
      <c r="D10" s="114" t="s">
        <v>1017</v>
      </c>
      <c r="E10" s="115">
        <f>'Stand Alone Calculations'!D12</f>
        <v>1032.3600000000001</v>
      </c>
      <c r="F10" s="116">
        <f>ROUNDUP(E10/250,0)</f>
        <v>5</v>
      </c>
      <c r="G10" s="117">
        <f>IF(F10&lt;5,1,K10)</f>
        <v>2</v>
      </c>
      <c r="H10" s="111" t="s">
        <v>1010</v>
      </c>
      <c r="I10" s="118">
        <v>35.33</v>
      </c>
      <c r="J10" s="119">
        <f>G10*I10</f>
        <v>70.66</v>
      </c>
      <c r="K10" s="92">
        <f>IF(F10&lt;10,2,L10)</f>
        <v>2</v>
      </c>
      <c r="L10" s="92">
        <f>IF(F10&lt;15,3,M10)</f>
        <v>3</v>
      </c>
      <c r="M10" s="91">
        <v>4</v>
      </c>
    </row>
    <row r="11" spans="1:13">
      <c r="A11" s="100" t="s">
        <v>2039</v>
      </c>
      <c r="B11" s="122">
        <f>B9-B16+(B10*B9)</f>
        <v>-167100</v>
      </c>
      <c r="C11" s="110"/>
      <c r="D11" s="114" t="s">
        <v>1018</v>
      </c>
      <c r="E11" s="115">
        <f>'Stand Alone Calculations'!E20</f>
        <v>158.60000000000002</v>
      </c>
      <c r="F11" s="116">
        <f>ROUNDUP(E11/250,0)</f>
        <v>1</v>
      </c>
      <c r="G11" s="117">
        <f>IF(F11&gt;=1,F11,K11)</f>
        <v>1</v>
      </c>
      <c r="H11" s="111" t="s">
        <v>1011</v>
      </c>
      <c r="I11" s="118">
        <v>16.73</v>
      </c>
      <c r="J11" s="119">
        <f>G11*I11</f>
        <v>16.73</v>
      </c>
      <c r="K11" s="92"/>
      <c r="L11" s="92"/>
    </row>
    <row r="12" spans="1:13">
      <c r="A12" s="100"/>
      <c r="B12" s="109"/>
      <c r="C12" s="110"/>
      <c r="D12" s="110"/>
      <c r="E12" s="123"/>
      <c r="F12" s="93"/>
      <c r="G12" s="124"/>
      <c r="H12" s="111"/>
      <c r="I12" s="118"/>
      <c r="J12" s="125"/>
      <c r="K12" s="92"/>
      <c r="L12" s="92"/>
    </row>
    <row r="13" spans="1:13">
      <c r="A13" s="100" t="s">
        <v>743</v>
      </c>
      <c r="B13" s="122">
        <f>B9*B14</f>
        <v>7000</v>
      </c>
      <c r="C13" s="110"/>
      <c r="D13" s="114" t="s">
        <v>1937</v>
      </c>
      <c r="E13" s="115">
        <f>'Stand Alone Calculations'!E42</f>
        <v>19625.243000000002</v>
      </c>
      <c r="F13" s="116">
        <f>ROUNDUP(E13/2000,0)</f>
        <v>10</v>
      </c>
      <c r="G13" s="117">
        <f>IF(F13&gt;=1,F13,K13)</f>
        <v>10</v>
      </c>
      <c r="H13" s="111" t="s">
        <v>1720</v>
      </c>
      <c r="I13" s="118">
        <v>13.22</v>
      </c>
      <c r="J13" s="119">
        <f>G13*I13</f>
        <v>132.20000000000002</v>
      </c>
      <c r="K13" s="92"/>
      <c r="L13" s="92"/>
    </row>
    <row r="14" spans="1:13">
      <c r="A14" s="126" t="s">
        <v>1913</v>
      </c>
      <c r="B14" s="113">
        <v>0.01</v>
      </c>
      <c r="C14" s="110"/>
      <c r="D14" s="114" t="s">
        <v>1705</v>
      </c>
      <c r="E14" s="115">
        <f>'Stand Alone Calculations'!C53</f>
        <v>11907.9</v>
      </c>
      <c r="F14" s="116">
        <f>ROUNDUP(E14/1000,0)</f>
        <v>12</v>
      </c>
      <c r="G14" s="117">
        <f>IF(F14&gt;=1,F14,K14)</f>
        <v>12</v>
      </c>
      <c r="H14" s="111" t="s">
        <v>1719</v>
      </c>
      <c r="I14" s="118">
        <v>19.239999999999998</v>
      </c>
      <c r="J14" s="119">
        <f>G14*I14</f>
        <v>230.88</v>
      </c>
      <c r="K14" s="92"/>
      <c r="L14" s="92"/>
    </row>
    <row r="15" spans="1:13">
      <c r="A15" s="100"/>
      <c r="B15" s="109"/>
      <c r="C15" s="110"/>
      <c r="D15" s="110"/>
      <c r="E15" s="123"/>
      <c r="F15" s="93"/>
      <c r="G15" s="124"/>
      <c r="H15" s="111"/>
      <c r="I15" s="118"/>
      <c r="J15" s="125"/>
      <c r="K15" s="92"/>
      <c r="L15" s="92"/>
    </row>
    <row r="16" spans="1:13">
      <c r="A16" s="100" t="s">
        <v>1715</v>
      </c>
      <c r="B16" s="122">
        <f>(B17+B18)*3</f>
        <v>902100</v>
      </c>
      <c r="C16" s="110"/>
      <c r="D16" s="114" t="s">
        <v>1706</v>
      </c>
      <c r="E16" s="115">
        <f>'Stand Alone Calculations'!C75</f>
        <v>3437472.213</v>
      </c>
      <c r="F16" s="116">
        <f>ROUNDUP(E16/2000,0)</f>
        <v>1719</v>
      </c>
      <c r="G16" s="117">
        <f>IF(F16&gt;=1,F16,K16)</f>
        <v>1719</v>
      </c>
      <c r="H16" s="111" t="s">
        <v>1720</v>
      </c>
      <c r="I16" s="118">
        <v>28.42</v>
      </c>
      <c r="J16" s="119">
        <f>G16*I16</f>
        <v>48853.98</v>
      </c>
      <c r="K16" s="92"/>
      <c r="L16" s="92"/>
    </row>
    <row r="17" spans="1:13">
      <c r="A17" s="100" t="s">
        <v>1863</v>
      </c>
      <c r="B17" s="113">
        <v>300000</v>
      </c>
      <c r="C17" s="110"/>
      <c r="D17" s="127" t="s">
        <v>2060</v>
      </c>
      <c r="E17" s="115">
        <f>'Stand Alone Calculations'!C66</f>
        <v>340489.81874999998</v>
      </c>
      <c r="F17" s="116">
        <f>ROUNDUP(E17/1000,0)</f>
        <v>341</v>
      </c>
      <c r="G17" s="117">
        <f>IF(F17&gt;=1,F17,K17)</f>
        <v>341</v>
      </c>
      <c r="H17" s="111" t="s">
        <v>1719</v>
      </c>
      <c r="I17" s="118">
        <v>40.020000000000003</v>
      </c>
      <c r="J17" s="119">
        <f>G17*I17</f>
        <v>13646.820000000002</v>
      </c>
      <c r="K17" s="92"/>
      <c r="L17" s="92"/>
    </row>
    <row r="18" spans="1:13">
      <c r="A18" s="100" t="s">
        <v>1093</v>
      </c>
      <c r="B18" s="113">
        <v>700</v>
      </c>
      <c r="C18" s="110"/>
      <c r="D18" s="114" t="s">
        <v>2096</v>
      </c>
      <c r="E18" s="115">
        <f>'Stand Alone Calculations'!C57</f>
        <v>18250</v>
      </c>
      <c r="F18" s="116">
        <f>ROUNDUP(E18/2900,0)</f>
        <v>7</v>
      </c>
      <c r="G18" s="117">
        <f>IF(F18&gt;=1,F18,K18)</f>
        <v>7</v>
      </c>
      <c r="H18" s="111" t="s">
        <v>1718</v>
      </c>
      <c r="I18" s="118">
        <v>279</v>
      </c>
      <c r="J18" s="119">
        <f>G18*I18</f>
        <v>1953</v>
      </c>
      <c r="K18" s="92"/>
      <c r="L18" s="92"/>
    </row>
    <row r="19" spans="1:13">
      <c r="A19" s="100"/>
      <c r="B19" s="109"/>
      <c r="C19" s="110"/>
      <c r="D19" s="110"/>
      <c r="E19" s="123"/>
      <c r="F19" s="93"/>
      <c r="G19" s="124">
        <f>IF(F19&lt;=1,1,K19)</f>
        <v>1</v>
      </c>
      <c r="H19" s="111"/>
      <c r="I19" s="118"/>
      <c r="J19" s="125"/>
      <c r="K19" s="92"/>
      <c r="L19" s="92"/>
    </row>
    <row r="20" spans="1:13">
      <c r="A20" s="100" t="s">
        <v>744</v>
      </c>
      <c r="B20" s="113">
        <v>3</v>
      </c>
      <c r="C20" s="110"/>
      <c r="D20" s="114" t="s">
        <v>1707</v>
      </c>
      <c r="E20" s="128">
        <f>B6</f>
        <v>1</v>
      </c>
      <c r="F20" s="116">
        <v>1</v>
      </c>
      <c r="G20" s="117">
        <f>IF(F20&lt;=1,1,K20)</f>
        <v>1</v>
      </c>
      <c r="H20" s="111" t="s">
        <v>1013</v>
      </c>
      <c r="I20" s="118">
        <v>23.1</v>
      </c>
      <c r="J20" s="119">
        <f>G20*I20</f>
        <v>23.1</v>
      </c>
      <c r="K20" s="92"/>
      <c r="L20" s="92"/>
    </row>
    <row r="21" spans="1:13">
      <c r="A21" s="100" t="s">
        <v>2171</v>
      </c>
      <c r="B21" s="113">
        <v>18</v>
      </c>
      <c r="C21" s="110"/>
      <c r="D21" s="110"/>
      <c r="E21" s="123"/>
      <c r="F21" s="93"/>
      <c r="G21" s="124">
        <f>IF(F21&lt;=1,1,K21)</f>
        <v>1</v>
      </c>
      <c r="H21" s="111"/>
      <c r="I21" s="118"/>
      <c r="J21" s="125"/>
      <c r="K21" s="92"/>
      <c r="L21" s="92"/>
    </row>
    <row r="22" spans="1:13">
      <c r="A22" s="100" t="s">
        <v>2172</v>
      </c>
      <c r="B22" s="113">
        <v>1.87</v>
      </c>
      <c r="C22" s="110"/>
      <c r="D22" s="114" t="s">
        <v>2044</v>
      </c>
      <c r="E22" s="116">
        <f>'Stand Alone Calculations'!C56:C56</f>
        <v>36.5</v>
      </c>
      <c r="F22" s="116">
        <f>IF(ROUNDUP(E22/100,0)&lt;=1,B6,ROUNDUP(E22/100,0))</f>
        <v>1</v>
      </c>
      <c r="G22" s="117">
        <f>IF(F22&lt;2,1,K22)</f>
        <v>1</v>
      </c>
      <c r="H22" s="111" t="s">
        <v>1717</v>
      </c>
      <c r="I22" s="118">
        <v>24.15</v>
      </c>
      <c r="J22" s="119">
        <f>G22*I22</f>
        <v>24.15</v>
      </c>
      <c r="K22" s="92">
        <f>IF(F22&lt;4,2,L22)</f>
        <v>2</v>
      </c>
      <c r="L22" s="92">
        <f>IF(F22&lt;6,3,M22)</f>
        <v>3</v>
      </c>
      <c r="M22" s="91">
        <v>4</v>
      </c>
    </row>
    <row r="23" spans="1:13">
      <c r="A23" s="129" t="s">
        <v>1530</v>
      </c>
      <c r="B23" s="113">
        <v>365</v>
      </c>
      <c r="C23" s="110"/>
      <c r="D23" s="110"/>
      <c r="E23" s="93"/>
      <c r="F23" s="93"/>
      <c r="G23" s="93"/>
      <c r="H23" s="111"/>
      <c r="I23" s="110"/>
      <c r="J23" s="130"/>
    </row>
    <row r="24" spans="1:13">
      <c r="A24" s="131"/>
      <c r="B24" s="132"/>
      <c r="C24" s="110"/>
      <c r="D24" s="110"/>
      <c r="E24" s="111"/>
      <c r="F24" s="111"/>
      <c r="G24" s="111"/>
      <c r="H24" s="111"/>
      <c r="I24" s="110"/>
      <c r="J24" s="130"/>
    </row>
    <row r="25" spans="1:13">
      <c r="A25" s="133" t="s">
        <v>2031</v>
      </c>
      <c r="B25" s="134"/>
      <c r="C25" s="135"/>
      <c r="D25" s="135"/>
      <c r="E25" s="136"/>
      <c r="F25" s="136"/>
      <c r="G25" s="136"/>
      <c r="H25" s="136"/>
      <c r="I25" s="135"/>
      <c r="J25" s="137">
        <f>SUM(J9:J22)</f>
        <v>64977.4</v>
      </c>
    </row>
    <row r="26" spans="1:13">
      <c r="A26" s="138" t="s">
        <v>2032</v>
      </c>
      <c r="B26" s="139"/>
      <c r="C26" s="111"/>
      <c r="D26" s="110"/>
      <c r="E26" s="111"/>
      <c r="F26" s="111"/>
      <c r="G26" s="111"/>
      <c r="H26" s="111"/>
      <c r="I26" s="110"/>
      <c r="J26" s="112"/>
    </row>
    <row r="27" spans="1:13">
      <c r="A27" s="140" t="s">
        <v>2033</v>
      </c>
      <c r="B27" s="139"/>
      <c r="C27" s="111"/>
      <c r="D27" s="110"/>
      <c r="E27" s="111"/>
      <c r="F27" s="111"/>
      <c r="G27" s="111"/>
      <c r="H27" s="111"/>
      <c r="I27" s="110"/>
      <c r="J27" s="112"/>
    </row>
    <row r="28" spans="1:13">
      <c r="A28" s="141" t="s">
        <v>2035</v>
      </c>
      <c r="B28" s="142"/>
      <c r="C28" s="111"/>
      <c r="D28" s="110"/>
      <c r="E28" s="111"/>
      <c r="F28" s="111"/>
      <c r="G28" s="111"/>
      <c r="H28" s="111"/>
      <c r="I28" s="110"/>
      <c r="J28" s="112"/>
    </row>
    <row r="29" spans="1:13">
      <c r="A29" s="143"/>
      <c r="B29" s="144"/>
      <c r="C29" s="111"/>
      <c r="D29" s="110"/>
      <c r="E29" s="111"/>
      <c r="F29" s="111"/>
      <c r="G29" s="111"/>
      <c r="H29" s="111"/>
      <c r="I29" s="110"/>
      <c r="J29" s="112"/>
    </row>
    <row r="30" spans="1:13">
      <c r="A30" s="131"/>
      <c r="B30" s="132"/>
      <c r="C30" s="110"/>
      <c r="D30" s="110"/>
      <c r="E30" s="111"/>
      <c r="F30" s="111"/>
      <c r="G30" s="111"/>
      <c r="H30" s="111"/>
      <c r="I30" s="110"/>
      <c r="J30" s="112"/>
    </row>
    <row r="31" spans="1:13">
      <c r="A31" s="131"/>
      <c r="B31" s="132"/>
      <c r="C31" s="110"/>
      <c r="D31" s="110"/>
      <c r="E31" s="111"/>
      <c r="F31" s="111"/>
      <c r="G31" s="111"/>
      <c r="H31" s="111"/>
      <c r="I31" s="110"/>
      <c r="J31" s="112"/>
    </row>
    <row r="32" spans="1:13">
      <c r="A32" s="131" t="s">
        <v>1664</v>
      </c>
      <c r="B32" s="132"/>
      <c r="C32" s="110"/>
      <c r="D32" s="110"/>
      <c r="E32" s="111"/>
      <c r="F32" s="111"/>
      <c r="G32" s="111"/>
      <c r="H32" s="111"/>
      <c r="I32" s="110"/>
      <c r="J32" s="112"/>
    </row>
    <row r="33" spans="1:10" ht="22.5">
      <c r="A33" s="131"/>
      <c r="B33" s="132"/>
      <c r="C33" s="110"/>
      <c r="D33" s="110"/>
      <c r="E33" s="145" t="s">
        <v>1531</v>
      </c>
      <c r="F33" s="111" t="s">
        <v>2037</v>
      </c>
      <c r="G33" s="111"/>
      <c r="H33" s="111"/>
      <c r="I33" s="110"/>
      <c r="J33" s="112"/>
    </row>
    <row r="34" spans="1:10">
      <c r="A34" s="131" t="s">
        <v>2099</v>
      </c>
      <c r="B34" s="132"/>
      <c r="C34" s="110"/>
      <c r="D34" s="110"/>
      <c r="E34" s="111">
        <v>63</v>
      </c>
      <c r="F34" s="90">
        <f>E34*B$6</f>
        <v>63</v>
      </c>
      <c r="G34" s="111"/>
      <c r="H34" s="111" t="s">
        <v>2101</v>
      </c>
      <c r="I34" s="118">
        <v>82</v>
      </c>
      <c r="J34" s="130">
        <f>I34*F34</f>
        <v>5166</v>
      </c>
    </row>
    <row r="35" spans="1:10">
      <c r="A35" s="131" t="s">
        <v>2100</v>
      </c>
      <c r="B35" s="132"/>
      <c r="C35" s="110"/>
      <c r="D35" s="110"/>
      <c r="E35" s="111">
        <v>4</v>
      </c>
      <c r="F35" s="90">
        <f>E35*B$6</f>
        <v>4</v>
      </c>
      <c r="G35" s="111"/>
      <c r="H35" s="111" t="s">
        <v>2102</v>
      </c>
      <c r="I35" s="118">
        <v>77</v>
      </c>
      <c r="J35" s="130">
        <f>I35*F35</f>
        <v>308</v>
      </c>
    </row>
    <row r="36" spans="1:10">
      <c r="A36" s="131" t="s">
        <v>2030</v>
      </c>
      <c r="B36" s="132"/>
      <c r="C36" s="110"/>
      <c r="D36" s="110"/>
      <c r="E36" s="111">
        <v>12</v>
      </c>
      <c r="F36" s="90">
        <f>E36*B$6</f>
        <v>12</v>
      </c>
      <c r="G36" s="111"/>
      <c r="H36" s="111"/>
      <c r="I36" s="118">
        <v>290</v>
      </c>
      <c r="J36" s="130">
        <f>I36*F36</f>
        <v>3480</v>
      </c>
    </row>
    <row r="37" spans="1:10" ht="13.5" thickBot="1">
      <c r="A37" s="131" t="s">
        <v>2103</v>
      </c>
      <c r="B37" s="132"/>
      <c r="C37" s="110"/>
      <c r="D37" s="110"/>
      <c r="E37" s="111">
        <v>1</v>
      </c>
      <c r="F37" s="90">
        <f>E37*B$6</f>
        <v>1</v>
      </c>
      <c r="G37" s="111"/>
      <c r="H37" s="111"/>
      <c r="I37" s="118">
        <v>676.36</v>
      </c>
      <c r="J37" s="130">
        <f>I37*F37</f>
        <v>676.36</v>
      </c>
    </row>
    <row r="38" spans="1:10" ht="13.5" thickBot="1">
      <c r="A38" s="147" t="s">
        <v>2036</v>
      </c>
      <c r="B38" s="148"/>
      <c r="C38" s="149"/>
      <c r="D38" s="149"/>
      <c r="E38" s="150"/>
      <c r="F38" s="150"/>
      <c r="G38" s="150"/>
      <c r="H38" s="150"/>
      <c r="I38" s="149"/>
      <c r="J38" s="151">
        <f>SUM(J34:J37,J25)</f>
        <v>74607.760000000009</v>
      </c>
    </row>
  </sheetData>
  <mergeCells count="1">
    <mergeCell ref="B2:J2"/>
  </mergeCells>
  <phoneticPr fontId="14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E75"/>
  <sheetViews>
    <sheetView topLeftCell="A47" zoomScaleNormal="100" workbookViewId="0">
      <selection activeCell="L82" sqref="L82"/>
    </sheetView>
  </sheetViews>
  <sheetFormatPr baseColWidth="10" defaultColWidth="8.85546875" defaultRowHeight="12.75"/>
  <cols>
    <col min="1" max="1" width="28.42578125" style="156" bestFit="1" customWidth="1"/>
    <col min="2" max="2" width="17.85546875" style="156" customWidth="1"/>
    <col min="3" max="3" width="18.85546875" style="156" customWidth="1"/>
    <col min="4" max="4" width="12.28515625" style="156" customWidth="1"/>
    <col min="5" max="5" width="18.42578125" style="156" customWidth="1"/>
    <col min="6" max="16384" width="8.85546875" style="156"/>
  </cols>
  <sheetData>
    <row r="2" spans="1:5" ht="13.5" thickBot="1"/>
    <row r="3" spans="1:5">
      <c r="A3" s="441" t="s">
        <v>1109</v>
      </c>
      <c r="B3" s="442"/>
      <c r="C3" s="442"/>
      <c r="D3" s="443"/>
    </row>
    <row r="4" spans="1:5" ht="38.25">
      <c r="A4" s="157" t="s">
        <v>1665</v>
      </c>
      <c r="B4" s="158" t="s">
        <v>1666</v>
      </c>
      <c r="C4" s="158" t="s">
        <v>1667</v>
      </c>
      <c r="D4" s="159" t="s">
        <v>1668</v>
      </c>
    </row>
    <row r="5" spans="1:5">
      <c r="A5" s="160" t="s">
        <v>1669</v>
      </c>
      <c r="B5" s="161">
        <v>26</v>
      </c>
      <c r="C5" s="161">
        <v>26</v>
      </c>
      <c r="D5" s="162">
        <f>(B5*('STAND ALONE ADVIA 1650'!B21)*('STAND ALONE ADVIA 1650'!B23))/1000+(C5*('STAND ALONE ADVIA 1650'!B21)*('STAND ALONE ADVIA 1650'!B23))/1000</f>
        <v>341.64</v>
      </c>
    </row>
    <row r="6" spans="1:5" ht="26.25" thickBot="1">
      <c r="A6" s="163" t="s">
        <v>1073</v>
      </c>
      <c r="B6" s="164">
        <v>30000</v>
      </c>
      <c r="C6" s="164">
        <v>30000</v>
      </c>
      <c r="D6" s="165">
        <f>SUM(B6:C6)/1000</f>
        <v>60</v>
      </c>
    </row>
    <row r="7" spans="1:5" ht="14.25" thickTop="1" thickBot="1">
      <c r="A7" s="166" t="s">
        <v>1670</v>
      </c>
      <c r="B7" s="167"/>
      <c r="C7" s="167"/>
      <c r="D7" s="168">
        <f>IF('STAND ALONE ADVIA 1650'!B6&gt;0,'STAND ALONE ADVIA 1650'!B6*(SUM(D5:D6)),SUM(D5:D6))</f>
        <v>401.64</v>
      </c>
    </row>
    <row r="8" spans="1:5">
      <c r="A8" s="441" t="s">
        <v>1017</v>
      </c>
      <c r="B8" s="442"/>
      <c r="C8" s="442"/>
      <c r="D8" s="443"/>
    </row>
    <row r="9" spans="1:5" ht="38.25">
      <c r="A9" s="169" t="s">
        <v>1665</v>
      </c>
      <c r="B9" s="170" t="s">
        <v>1666</v>
      </c>
      <c r="C9" s="170" t="s">
        <v>1667</v>
      </c>
      <c r="D9" s="171" t="s">
        <v>1668</v>
      </c>
    </row>
    <row r="10" spans="1:5">
      <c r="A10" s="160" t="s">
        <v>1669</v>
      </c>
      <c r="B10" s="161">
        <v>74</v>
      </c>
      <c r="C10" s="161">
        <v>74</v>
      </c>
      <c r="D10" s="162">
        <f>((B10+C10)*('STAND ALONE ADVIA 1650'!B21)*('STAND ALONE ADVIA 1650'!B23))/1000</f>
        <v>972.36</v>
      </c>
    </row>
    <row r="11" spans="1:5" ht="26.25" thickBot="1">
      <c r="A11" s="163" t="s">
        <v>1073</v>
      </c>
      <c r="B11" s="164">
        <v>30000</v>
      </c>
      <c r="C11" s="164">
        <v>30000</v>
      </c>
      <c r="D11" s="165">
        <f>SUM(B11:C11)/1000</f>
        <v>60</v>
      </c>
    </row>
    <row r="12" spans="1:5" ht="14.25" thickTop="1" thickBot="1">
      <c r="A12" s="172" t="s">
        <v>1670</v>
      </c>
      <c r="B12" s="173"/>
      <c r="C12" s="173"/>
      <c r="D12" s="174">
        <f>IF('STAND ALONE ADVIA 1650'!B6&gt;0, 'STAND ALONE ADVIA 1650'!B6*(SUM(D10:D11)),SUM('Stand Alone Calculations'!D10:D11))</f>
        <v>1032.3600000000001</v>
      </c>
    </row>
    <row r="13" spans="1:5">
      <c r="A13" s="441" t="s">
        <v>1018</v>
      </c>
      <c r="B13" s="442"/>
      <c r="C13" s="442"/>
      <c r="D13" s="442"/>
      <c r="E13" s="443"/>
    </row>
    <row r="14" spans="1:5" ht="25.5">
      <c r="A14" s="169" t="s">
        <v>1665</v>
      </c>
      <c r="B14" s="170" t="s">
        <v>1671</v>
      </c>
      <c r="C14" s="170" t="s">
        <v>1897</v>
      </c>
      <c r="D14" s="170" t="s">
        <v>1898</v>
      </c>
      <c r="E14" s="175" t="s">
        <v>1668</v>
      </c>
    </row>
    <row r="15" spans="1:5">
      <c r="A15" s="176" t="s">
        <v>1906</v>
      </c>
      <c r="B15" s="161">
        <v>23</v>
      </c>
      <c r="C15" s="161">
        <v>23</v>
      </c>
      <c r="D15" s="161">
        <v>7.2</v>
      </c>
      <c r="E15" s="177"/>
    </row>
    <row r="16" spans="1:5">
      <c r="A16" s="460" t="s">
        <v>2004</v>
      </c>
      <c r="B16" s="457">
        <f>B15*52</f>
        <v>1196</v>
      </c>
      <c r="C16" s="457">
        <f>C15*52</f>
        <v>1196</v>
      </c>
      <c r="D16" s="457">
        <f>D15*52</f>
        <v>374.40000000000003</v>
      </c>
      <c r="E16" s="448">
        <f>SUM(B16:D17)</f>
        <v>2766.4</v>
      </c>
    </row>
    <row r="17" spans="1:5">
      <c r="A17" s="461"/>
      <c r="B17" s="458"/>
      <c r="C17" s="458"/>
      <c r="D17" s="458"/>
      <c r="E17" s="449"/>
    </row>
    <row r="18" spans="1:5" ht="25.5">
      <c r="A18" s="176" t="s">
        <v>1074</v>
      </c>
      <c r="B18" s="161">
        <v>156</v>
      </c>
      <c r="C18" s="161">
        <v>156</v>
      </c>
      <c r="D18" s="161">
        <v>93.6</v>
      </c>
      <c r="E18" s="178">
        <f>SUM(B18:D18)</f>
        <v>405.6</v>
      </c>
    </row>
    <row r="19" spans="1:5" ht="13.5" thickBot="1">
      <c r="A19" s="179" t="s">
        <v>1670</v>
      </c>
      <c r="B19" s="164">
        <f>SUM(B16:B18)</f>
        <v>1352</v>
      </c>
      <c r="C19" s="164">
        <f>SUM(C16:C18)</f>
        <v>1352</v>
      </c>
      <c r="D19" s="164">
        <f>SUM(D16:D18)</f>
        <v>468</v>
      </c>
      <c r="E19" s="180">
        <f>SUM(E16:E18)</f>
        <v>3172</v>
      </c>
    </row>
    <row r="20" spans="1:5" ht="14.25" thickTop="1" thickBot="1">
      <c r="A20" s="181" t="s">
        <v>2005</v>
      </c>
      <c r="B20" s="182">
        <f>(B19*0.05)</f>
        <v>67.600000000000009</v>
      </c>
      <c r="C20" s="182">
        <f>(C19*0.05)</f>
        <v>67.600000000000009</v>
      </c>
      <c r="D20" s="182">
        <f>(D19*0.05)</f>
        <v>23.400000000000002</v>
      </c>
      <c r="E20" s="183">
        <f>IF('STAND ALONE ADVIA 1650'!B6&gt;0, 'STAND ALONE ADVIA 1650'!B6*(SUM(B20:D20)),SUM(B20:D20))</f>
        <v>158.60000000000002</v>
      </c>
    </row>
    <row r="21" spans="1:5">
      <c r="A21" s="450" t="s">
        <v>1937</v>
      </c>
      <c r="B21" s="451"/>
      <c r="C21" s="451"/>
      <c r="D21" s="451"/>
      <c r="E21" s="452"/>
    </row>
    <row r="22" spans="1:5" ht="25.5">
      <c r="A22" s="169" t="s">
        <v>1665</v>
      </c>
      <c r="B22" s="170" t="s">
        <v>1671</v>
      </c>
      <c r="C22" s="170" t="s">
        <v>1897</v>
      </c>
      <c r="D22" s="170" t="s">
        <v>1898</v>
      </c>
      <c r="E22" s="159" t="s">
        <v>2006</v>
      </c>
    </row>
    <row r="23" spans="1:5">
      <c r="A23" s="160" t="s">
        <v>2007</v>
      </c>
      <c r="B23" s="184">
        <v>23</v>
      </c>
      <c r="C23" s="184">
        <v>23</v>
      </c>
      <c r="D23" s="184">
        <v>7.2</v>
      </c>
      <c r="E23" s="185"/>
    </row>
    <row r="24" spans="1:5" ht="17.45" customHeight="1">
      <c r="A24" s="425" t="s">
        <v>1075</v>
      </c>
      <c r="B24" s="457">
        <v>7199</v>
      </c>
      <c r="C24" s="457">
        <v>7199</v>
      </c>
      <c r="D24" s="457">
        <v>2253</v>
      </c>
      <c r="E24" s="453"/>
    </row>
    <row r="25" spans="1:5">
      <c r="A25" s="426"/>
      <c r="B25" s="456"/>
      <c r="C25" s="456"/>
      <c r="D25" s="456"/>
      <c r="E25" s="454"/>
    </row>
    <row r="26" spans="1:5" ht="17.45" customHeight="1">
      <c r="A26" s="425" t="s">
        <v>2008</v>
      </c>
      <c r="B26" s="455">
        <v>939</v>
      </c>
      <c r="C26" s="455">
        <v>939</v>
      </c>
      <c r="D26" s="430"/>
      <c r="E26" s="453"/>
    </row>
    <row r="27" spans="1:5">
      <c r="A27" s="426"/>
      <c r="B27" s="456"/>
      <c r="C27" s="456"/>
      <c r="D27" s="462"/>
      <c r="E27" s="454"/>
    </row>
    <row r="28" spans="1:5" ht="16.899999999999999" customHeight="1">
      <c r="A28" s="425" t="s">
        <v>2009</v>
      </c>
      <c r="B28" s="430"/>
      <c r="C28" s="430"/>
      <c r="D28" s="430"/>
      <c r="E28" s="435">
        <v>563</v>
      </c>
    </row>
    <row r="29" spans="1:5" ht="13.5" thickBot="1">
      <c r="A29" s="459"/>
      <c r="B29" s="431"/>
      <c r="C29" s="431"/>
      <c r="D29" s="431"/>
      <c r="E29" s="436"/>
    </row>
    <row r="30" spans="1:5" ht="13.5" thickTop="1">
      <c r="A30" s="425" t="s">
        <v>2010</v>
      </c>
      <c r="B30" s="427"/>
      <c r="C30" s="427"/>
      <c r="D30" s="427"/>
      <c r="E30" s="434">
        <v>962</v>
      </c>
    </row>
    <row r="31" spans="1:5">
      <c r="A31" s="426"/>
      <c r="B31" s="428"/>
      <c r="C31" s="428"/>
      <c r="D31" s="428"/>
      <c r="E31" s="433"/>
    </row>
    <row r="32" spans="1:5">
      <c r="A32" s="425" t="s">
        <v>2011</v>
      </c>
      <c r="B32" s="427"/>
      <c r="C32" s="427"/>
      <c r="D32" s="427"/>
      <c r="E32" s="432">
        <v>14555</v>
      </c>
    </row>
    <row r="33" spans="1:5">
      <c r="A33" s="426"/>
      <c r="B33" s="428"/>
      <c r="C33" s="428"/>
      <c r="D33" s="428"/>
      <c r="E33" s="433"/>
    </row>
    <row r="34" spans="1:5">
      <c r="A34" s="425" t="s">
        <v>2012</v>
      </c>
      <c r="B34" s="427"/>
      <c r="C34" s="427"/>
      <c r="D34" s="427"/>
      <c r="E34" s="432">
        <v>12363</v>
      </c>
    </row>
    <row r="35" spans="1:5">
      <c r="A35" s="426"/>
      <c r="B35" s="428"/>
      <c r="C35" s="428"/>
      <c r="D35" s="428"/>
      <c r="E35" s="433"/>
    </row>
    <row r="36" spans="1:5">
      <c r="A36" s="425" t="s">
        <v>2013</v>
      </c>
      <c r="B36" s="427"/>
      <c r="C36" s="427"/>
      <c r="D36" s="427"/>
      <c r="E36" s="432">
        <v>3000</v>
      </c>
    </row>
    <row r="37" spans="1:5">
      <c r="A37" s="444"/>
      <c r="B37" s="429"/>
      <c r="C37" s="429"/>
      <c r="D37" s="429"/>
      <c r="E37" s="440"/>
    </row>
    <row r="38" spans="1:5">
      <c r="A38" s="188" t="s">
        <v>2014</v>
      </c>
      <c r="B38" s="189">
        <f>SUM(B23:B27)</f>
        <v>8161</v>
      </c>
      <c r="C38" s="189">
        <f>SUM(C23:C27)</f>
        <v>8161</v>
      </c>
      <c r="D38" s="189">
        <f>SUM(D23:D27)</f>
        <v>2260.1999999999998</v>
      </c>
      <c r="E38" s="190">
        <f>IF('STAND ALONE ADVIA 1650'!B6&gt;0,'STAND ALONE ADVIA 1650'!B6*(SUM(B38:D38)+SUM(E28:E37)/1000),SUM(B38:D38)+SUM(E28:E37)/1000)</f>
        <v>18613.643</v>
      </c>
    </row>
    <row r="39" spans="1:5">
      <c r="A39" s="191" t="s">
        <v>2015</v>
      </c>
      <c r="B39" s="192"/>
      <c r="C39" s="192"/>
      <c r="D39" s="192"/>
      <c r="E39" s="193">
        <f>(((28*60)*'STAND ALONE ADVIA 1650'!B21)*'STAND ALONE ADVIA 1650'!B23)/1000</f>
        <v>11037.6</v>
      </c>
    </row>
    <row r="40" spans="1:5" ht="26.25" thickBot="1">
      <c r="A40" s="163" t="s">
        <v>748</v>
      </c>
      <c r="B40" s="194"/>
      <c r="C40" s="194"/>
      <c r="D40" s="194"/>
      <c r="E40" s="195">
        <f>(('STAND ALONE ADVIA 1650'!B11)*60)/1000</f>
        <v>-10026</v>
      </c>
    </row>
    <row r="41" spans="1:5" ht="13.5" thickTop="1">
      <c r="A41" s="196" t="s">
        <v>2014</v>
      </c>
      <c r="B41" s="197"/>
      <c r="C41" s="197"/>
      <c r="D41" s="197"/>
      <c r="E41" s="198">
        <f>SUM(E39:E40)</f>
        <v>1011.6000000000004</v>
      </c>
    </row>
    <row r="42" spans="1:5" ht="13.5" thickBot="1">
      <c r="A42" s="199" t="s">
        <v>2005</v>
      </c>
      <c r="B42" s="200"/>
      <c r="C42" s="200"/>
      <c r="D42" s="200"/>
      <c r="E42" s="201">
        <f>SUM(E38,E41)</f>
        <v>19625.243000000002</v>
      </c>
    </row>
    <row r="43" spans="1:5">
      <c r="A43" s="441" t="s">
        <v>1705</v>
      </c>
      <c r="B43" s="442"/>
      <c r="C43" s="443"/>
      <c r="D43" s="202"/>
      <c r="E43" s="203"/>
    </row>
    <row r="44" spans="1:5">
      <c r="A44" s="157" t="s">
        <v>1665</v>
      </c>
      <c r="B44" s="158" t="s">
        <v>749</v>
      </c>
      <c r="C44" s="159" t="s">
        <v>750</v>
      </c>
    </row>
    <row r="45" spans="1:5">
      <c r="A45" s="160" t="s">
        <v>751</v>
      </c>
      <c r="B45" s="161">
        <v>12.5</v>
      </c>
      <c r="C45" s="204">
        <f>B45*'STAND ALONE ADVIA 1650'!B23</f>
        <v>4562.5</v>
      </c>
    </row>
    <row r="46" spans="1:5">
      <c r="A46" s="160" t="s">
        <v>752</v>
      </c>
      <c r="B46" s="161">
        <v>10.5</v>
      </c>
      <c r="C46" s="204">
        <f>B46*'STAND ALONE ADVIA 1650'!B23</f>
        <v>3832.5</v>
      </c>
    </row>
    <row r="47" spans="1:5">
      <c r="A47" s="160" t="s">
        <v>1858</v>
      </c>
      <c r="B47" s="161">
        <v>5</v>
      </c>
      <c r="C47" s="204">
        <f>B47*52</f>
        <v>260</v>
      </c>
    </row>
    <row r="48" spans="1:5">
      <c r="A48" s="187" t="s">
        <v>753</v>
      </c>
      <c r="B48" s="205">
        <v>250</v>
      </c>
      <c r="C48" s="206">
        <f>B48*12</f>
        <v>3000</v>
      </c>
    </row>
    <row r="49" spans="1:3">
      <c r="A49" s="188" t="s">
        <v>2014</v>
      </c>
      <c r="B49" s="205"/>
      <c r="C49" s="206">
        <f>SUM(C45:C48)</f>
        <v>11655</v>
      </c>
    </row>
    <row r="50" spans="1:3">
      <c r="A50" s="191" t="s">
        <v>2015</v>
      </c>
      <c r="B50" s="207"/>
      <c r="C50" s="208">
        <f>(((28*15)*'STAND ALONE ADVIA 1650'!B21)*'STAND ALONE ADVIA 1650'!B23)/1000</f>
        <v>2759.4</v>
      </c>
    </row>
    <row r="51" spans="1:3" ht="26.25" thickBot="1">
      <c r="A51" s="209" t="s">
        <v>748</v>
      </c>
      <c r="B51" s="210"/>
      <c r="C51" s="195">
        <f>(('STAND ALONE ADVIA 1650'!B11)*15)/1000</f>
        <v>-2506.5</v>
      </c>
    </row>
    <row r="52" spans="1:3" ht="13.5" thickTop="1">
      <c r="A52" s="188" t="s">
        <v>2014</v>
      </c>
      <c r="B52" s="211"/>
      <c r="C52" s="212">
        <f>SUM(C50:C51)</f>
        <v>252.90000000000009</v>
      </c>
    </row>
    <row r="53" spans="1:3" ht="13.5" thickBot="1">
      <c r="A53" s="213" t="s">
        <v>2005</v>
      </c>
      <c r="B53" s="167"/>
      <c r="C53" s="214">
        <f>SUM(C49,C52)</f>
        <v>11907.9</v>
      </c>
    </row>
    <row r="54" spans="1:3">
      <c r="A54" s="445" t="s">
        <v>754</v>
      </c>
      <c r="B54" s="446"/>
      <c r="C54" s="447"/>
    </row>
    <row r="55" spans="1:3">
      <c r="A55" s="157" t="s">
        <v>1665</v>
      </c>
      <c r="B55" s="158" t="s">
        <v>749</v>
      </c>
      <c r="C55" s="159" t="s">
        <v>750</v>
      </c>
    </row>
    <row r="56" spans="1:3" ht="17.45" customHeight="1">
      <c r="A56" s="186" t="s">
        <v>1921</v>
      </c>
      <c r="B56" s="215">
        <v>0.1</v>
      </c>
      <c r="C56" s="216">
        <f>IF('STAND ALONE ADVIA 1650'!B6&gt;0,'STAND ALONE ADVIA 1650'!B6*(B56*'STAND ALONE ADVIA 1650'!B23), B56*'STAND ALONE ADVIA 1650'!B23)</f>
        <v>36.5</v>
      </c>
    </row>
    <row r="57" spans="1:3">
      <c r="A57" s="191" t="s">
        <v>2096</v>
      </c>
      <c r="B57" s="217">
        <v>50</v>
      </c>
      <c r="C57" s="218">
        <f>B57*365</f>
        <v>18250</v>
      </c>
    </row>
    <row r="58" spans="1:3">
      <c r="A58" s="437" t="s">
        <v>1907</v>
      </c>
      <c r="B58" s="438"/>
      <c r="C58" s="439"/>
    </row>
    <row r="59" spans="1:3">
      <c r="A59" s="191" t="s">
        <v>1908</v>
      </c>
      <c r="B59" s="219">
        <v>0.4</v>
      </c>
      <c r="C59" s="218">
        <f>B59*'STAND ALONE ADVIA 1650'!B23</f>
        <v>146</v>
      </c>
    </row>
    <row r="60" spans="1:3">
      <c r="A60" s="220" t="s">
        <v>1909</v>
      </c>
      <c r="B60" s="219">
        <v>0.3</v>
      </c>
      <c r="C60" s="217">
        <f>(B60*'STAND ALONE ADVIA 1650'!B21)*'STAND ALONE ADVIA 1650'!B23</f>
        <v>1970.9999999999998</v>
      </c>
    </row>
    <row r="61" spans="1:3">
      <c r="A61" s="221" t="s">
        <v>2014</v>
      </c>
      <c r="B61" s="222"/>
      <c r="C61" s="223">
        <f>IF('STAND ALONE ADVIA 1650'!B6&gt;0,'STAND ALONE ADVIA 1650'!B6*(SUM(C59:C60)),SUM(C59:C60))</f>
        <v>2117</v>
      </c>
    </row>
    <row r="62" spans="1:3" ht="25.5">
      <c r="A62" s="187" t="s">
        <v>1023</v>
      </c>
      <c r="B62" s="224">
        <v>0.1</v>
      </c>
      <c r="C62" s="225">
        <f>(B62*'STAND ALONE ADVIA 1650'!B23*'STAND ALONE ADVIA 1650'!B22)</f>
        <v>68.25500000000001</v>
      </c>
    </row>
    <row r="63" spans="1:3" ht="25.5">
      <c r="A63" s="226" t="s">
        <v>1910</v>
      </c>
      <c r="B63" s="227">
        <v>0.3</v>
      </c>
      <c r="C63" s="218">
        <f>B63*'STAND ALONE ADVIA 1650'!B16</f>
        <v>270630</v>
      </c>
    </row>
    <row r="64" spans="1:3">
      <c r="A64" s="188" t="s">
        <v>2014</v>
      </c>
      <c r="B64" s="228"/>
      <c r="C64" s="229">
        <f>SUM(C62:C63)</f>
        <v>270698.255</v>
      </c>
    </row>
    <row r="65" spans="1:4" ht="26.25" thickBot="1">
      <c r="A65" s="163" t="s">
        <v>1911</v>
      </c>
      <c r="B65" s="230">
        <v>250</v>
      </c>
      <c r="C65" s="231">
        <f>C64*(B65/1000)</f>
        <v>67674.563750000001</v>
      </c>
      <c r="D65" s="232"/>
    </row>
    <row r="66" spans="1:4" ht="13.5" thickTop="1">
      <c r="A66" s="233" t="s">
        <v>1912</v>
      </c>
      <c r="B66" s="234"/>
      <c r="C66" s="235">
        <f>SUM(C61,C64:C65)</f>
        <v>340489.81874999998</v>
      </c>
      <c r="D66" s="232"/>
    </row>
    <row r="67" spans="1:4">
      <c r="A67" s="437" t="s">
        <v>1110</v>
      </c>
      <c r="B67" s="438"/>
      <c r="C67" s="439"/>
    </row>
    <row r="68" spans="1:4">
      <c r="A68" s="236" t="s">
        <v>1111</v>
      </c>
      <c r="B68" s="237">
        <v>3.6</v>
      </c>
      <c r="C68" s="238">
        <f>B68*'STAND ALONE ADVIA 1650'!B23</f>
        <v>1314</v>
      </c>
    </row>
    <row r="69" spans="1:4">
      <c r="A69" s="160" t="s">
        <v>1494</v>
      </c>
      <c r="B69" s="239">
        <v>0.9</v>
      </c>
      <c r="C69" s="240">
        <f>B69*'STAND ALONE ADVIA 1650'!B23*'STAND ALONE ADVIA 1650'!B22</f>
        <v>614.29500000000007</v>
      </c>
    </row>
    <row r="70" spans="1:4">
      <c r="A70" s="160" t="s">
        <v>1909</v>
      </c>
      <c r="B70" s="239">
        <v>2.7</v>
      </c>
      <c r="C70" s="240">
        <f>(B70*'STAND ALONE ADVIA 1650'!B21)*'STAND ALONE ADVIA 1650'!B23</f>
        <v>17739</v>
      </c>
    </row>
    <row r="71" spans="1:4">
      <c r="A71" s="241" t="s">
        <v>2014</v>
      </c>
      <c r="B71" s="239"/>
      <c r="C71" s="240">
        <f>IF('STAND ALONE ADVIA 1650'!B6&gt;0,'STAND ALONE ADVIA 1650'!B6*(SUM(C68:C70)),SUM(C68:C70))</f>
        <v>19667.294999999998</v>
      </c>
    </row>
    <row r="72" spans="1:4" ht="25.5">
      <c r="A72" s="160" t="s">
        <v>2206</v>
      </c>
      <c r="B72" s="239">
        <v>2.7</v>
      </c>
      <c r="C72" s="242">
        <f>B72*'STAND ALONE ADVIA 1650'!B16</f>
        <v>2435670</v>
      </c>
    </row>
    <row r="73" spans="1:4">
      <c r="A73" s="241" t="s">
        <v>2014</v>
      </c>
      <c r="B73" s="243"/>
      <c r="C73" s="242">
        <f>SUM(C71:C72)</f>
        <v>2455337.2949999999</v>
      </c>
    </row>
    <row r="74" spans="1:4" ht="26.25" thickBot="1">
      <c r="A74" s="163" t="s">
        <v>2207</v>
      </c>
      <c r="B74" s="244">
        <v>400</v>
      </c>
      <c r="C74" s="245">
        <f>C73*(B74/1000)</f>
        <v>982134.91800000006</v>
      </c>
    </row>
    <row r="75" spans="1:4" ht="14.25" thickTop="1" thickBot="1">
      <c r="A75" s="213" t="s">
        <v>1072</v>
      </c>
      <c r="B75" s="246"/>
      <c r="C75" s="247">
        <f>SUM(C73:C74)</f>
        <v>3437472.213</v>
      </c>
    </row>
  </sheetData>
  <sheetProtection password="C1DC" sheet="1" objects="1" scenarios="1"/>
  <mergeCells count="48">
    <mergeCell ref="A3:D3"/>
    <mergeCell ref="A8:D8"/>
    <mergeCell ref="A16:A17"/>
    <mergeCell ref="A26:A27"/>
    <mergeCell ref="D26:D27"/>
    <mergeCell ref="A24:A25"/>
    <mergeCell ref="B24:B25"/>
    <mergeCell ref="C24:C25"/>
    <mergeCell ref="D24:D25"/>
    <mergeCell ref="E16:E17"/>
    <mergeCell ref="A13:E13"/>
    <mergeCell ref="A21:E21"/>
    <mergeCell ref="C32:C33"/>
    <mergeCell ref="D32:D33"/>
    <mergeCell ref="E26:E27"/>
    <mergeCell ref="B26:B27"/>
    <mergeCell ref="C26:C27"/>
    <mergeCell ref="C30:C31"/>
    <mergeCell ref="D30:D31"/>
    <mergeCell ref="B16:B17"/>
    <mergeCell ref="C16:C17"/>
    <mergeCell ref="D16:D17"/>
    <mergeCell ref="E24:E25"/>
    <mergeCell ref="A28:A29"/>
    <mergeCell ref="C28:C29"/>
    <mergeCell ref="A58:C58"/>
    <mergeCell ref="A67:C67"/>
    <mergeCell ref="E36:E37"/>
    <mergeCell ref="A43:C43"/>
    <mergeCell ref="A36:A37"/>
    <mergeCell ref="B36:B37"/>
    <mergeCell ref="A54:C54"/>
    <mergeCell ref="D28:D29"/>
    <mergeCell ref="E32:E33"/>
    <mergeCell ref="E34:E35"/>
    <mergeCell ref="E30:E31"/>
    <mergeCell ref="B28:B29"/>
    <mergeCell ref="E28:E29"/>
    <mergeCell ref="A32:A33"/>
    <mergeCell ref="B32:B33"/>
    <mergeCell ref="C36:C37"/>
    <mergeCell ref="D36:D37"/>
    <mergeCell ref="A30:A31"/>
    <mergeCell ref="B30:B31"/>
    <mergeCell ref="A34:A35"/>
    <mergeCell ref="B34:B35"/>
    <mergeCell ref="C34:C35"/>
    <mergeCell ref="D34:D35"/>
  </mergeCells>
  <phoneticPr fontId="14" type="noConversion"/>
  <pageMargins left="0.75" right="0.75" top="1" bottom="1" header="0.5" footer="0.5"/>
  <pageSetup scale="94" orientation="portrait" r:id="rId1"/>
  <headerFooter alignWithMargins="0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E77"/>
  <sheetViews>
    <sheetView workbookViewId="0">
      <selection activeCell="L82" sqref="L82"/>
    </sheetView>
  </sheetViews>
  <sheetFormatPr baseColWidth="10" defaultColWidth="9.140625" defaultRowHeight="12.75"/>
  <cols>
    <col min="1" max="1" width="28.42578125" style="94" bestFit="1" customWidth="1"/>
    <col min="2" max="2" width="10.7109375" style="94" customWidth="1"/>
    <col min="3" max="3" width="14" style="94" customWidth="1"/>
    <col min="4" max="4" width="16.42578125" style="94" customWidth="1"/>
    <col min="5" max="5" width="14" style="94" customWidth="1"/>
    <col min="6" max="16384" width="9.140625" style="94"/>
  </cols>
  <sheetData>
    <row r="2" spans="1:5" ht="13.5" thickBot="1"/>
    <row r="3" spans="1:5">
      <c r="A3" s="441" t="s">
        <v>1109</v>
      </c>
      <c r="B3" s="442"/>
      <c r="C3" s="442"/>
      <c r="D3" s="443"/>
      <c r="E3" s="156"/>
    </row>
    <row r="4" spans="1:5" ht="25.5">
      <c r="A4" s="157" t="s">
        <v>1665</v>
      </c>
      <c r="B4" s="158" t="s">
        <v>1666</v>
      </c>
      <c r="C4" s="158" t="s">
        <v>1667</v>
      </c>
      <c r="D4" s="159" t="s">
        <v>1668</v>
      </c>
      <c r="E4" s="156"/>
    </row>
    <row r="5" spans="1:5">
      <c r="A5" s="160" t="s">
        <v>1669</v>
      </c>
      <c r="B5" s="161">
        <v>26</v>
      </c>
      <c r="C5" s="161">
        <v>26</v>
      </c>
      <c r="D5" s="162">
        <f>(B5*'URH-WORKCELL A1650'!B21*('URH-WORKCELL A1650'!B23))/1000+(C5*('URH-WORKCELL A1650'!B21)*('URH-WORKCELL A1650'!B23))/1000</f>
        <v>194.68799999999999</v>
      </c>
      <c r="E5" s="156"/>
    </row>
    <row r="6" spans="1:5" ht="26.25" thickBot="1">
      <c r="A6" s="163" t="s">
        <v>1073</v>
      </c>
      <c r="B6" s="164">
        <v>30000</v>
      </c>
      <c r="C6" s="164">
        <v>30000</v>
      </c>
      <c r="D6" s="165">
        <f>SUM(B6:C6)/1000</f>
        <v>60</v>
      </c>
      <c r="E6" s="156"/>
    </row>
    <row r="7" spans="1:5" ht="14.25" thickTop="1" thickBot="1">
      <c r="A7" s="166" t="s">
        <v>1670</v>
      </c>
      <c r="B7" s="167"/>
      <c r="C7" s="167"/>
      <c r="D7" s="168">
        <f>IF('URH-WORKCELL A1650'!B6&gt;0,'URH-WORKCELL A1650'!B6*(SUM(D5:D6)),SUM(D5:D6))</f>
        <v>254.68799999999999</v>
      </c>
      <c r="E7" s="156"/>
    </row>
    <row r="8" spans="1:5">
      <c r="A8" s="441" t="s">
        <v>1017</v>
      </c>
      <c r="B8" s="442"/>
      <c r="C8" s="442"/>
      <c r="D8" s="443"/>
      <c r="E8" s="156"/>
    </row>
    <row r="9" spans="1:5" ht="25.5">
      <c r="A9" s="169" t="s">
        <v>1665</v>
      </c>
      <c r="B9" s="170" t="s">
        <v>1666</v>
      </c>
      <c r="C9" s="170" t="s">
        <v>1667</v>
      </c>
      <c r="D9" s="171" t="s">
        <v>1668</v>
      </c>
      <c r="E9" s="156"/>
    </row>
    <row r="10" spans="1:5">
      <c r="A10" s="160" t="s">
        <v>1669</v>
      </c>
      <c r="B10" s="161">
        <v>74</v>
      </c>
      <c r="C10" s="161">
        <v>74</v>
      </c>
      <c r="D10" s="162">
        <f>((B10+C10)*('URH-WORKCELL A1650'!B21)*('URH-WORKCELL A1650'!B23))/1000</f>
        <v>554.11199999999997</v>
      </c>
      <c r="E10" s="156"/>
    </row>
    <row r="11" spans="1:5" ht="26.25" thickBot="1">
      <c r="A11" s="163" t="s">
        <v>1073</v>
      </c>
      <c r="B11" s="164">
        <v>30000</v>
      </c>
      <c r="C11" s="164">
        <v>30000</v>
      </c>
      <c r="D11" s="165">
        <f>SUM(B11:C11)/1000</f>
        <v>60</v>
      </c>
      <c r="E11" s="156"/>
    </row>
    <row r="12" spans="1:5" ht="14.25" thickTop="1" thickBot="1">
      <c r="A12" s="172" t="s">
        <v>1670</v>
      </c>
      <c r="B12" s="173"/>
      <c r="C12" s="173"/>
      <c r="D12" s="174">
        <f>IF('URH-WORKCELL A1650'!B6&gt;0,'URH-WORKCELL A1650'!B6*(SUM(D10:D11)),SUM(D10:D11))</f>
        <v>614.11199999999997</v>
      </c>
      <c r="E12" s="156"/>
    </row>
    <row r="13" spans="1:5">
      <c r="A13" s="441" t="s">
        <v>1018</v>
      </c>
      <c r="B13" s="442"/>
      <c r="C13" s="442"/>
      <c r="D13" s="442"/>
      <c r="E13" s="443"/>
    </row>
    <row r="14" spans="1:5" ht="25.5">
      <c r="A14" s="169" t="s">
        <v>1665</v>
      </c>
      <c r="B14" s="170" t="s">
        <v>1671</v>
      </c>
      <c r="C14" s="170" t="s">
        <v>1897</v>
      </c>
      <c r="D14" s="170" t="s">
        <v>1898</v>
      </c>
      <c r="E14" s="175" t="s">
        <v>1668</v>
      </c>
    </row>
    <row r="15" spans="1:5">
      <c r="A15" s="176" t="s">
        <v>1906</v>
      </c>
      <c r="B15" s="161">
        <v>23</v>
      </c>
      <c r="C15" s="161">
        <v>23</v>
      </c>
      <c r="D15" s="161">
        <v>7.2</v>
      </c>
      <c r="E15" s="177"/>
    </row>
    <row r="16" spans="1:5">
      <c r="A16" s="460" t="s">
        <v>2004</v>
      </c>
      <c r="B16" s="457">
        <f>B15*52</f>
        <v>1196</v>
      </c>
      <c r="C16" s="457">
        <f>C15*52</f>
        <v>1196</v>
      </c>
      <c r="D16" s="457">
        <f>D15*52</f>
        <v>374.40000000000003</v>
      </c>
      <c r="E16" s="448">
        <f>SUM(B16:D17)</f>
        <v>2766.4</v>
      </c>
    </row>
    <row r="17" spans="1:5">
      <c r="A17" s="461"/>
      <c r="B17" s="458"/>
      <c r="C17" s="458"/>
      <c r="D17" s="458"/>
      <c r="E17" s="449"/>
    </row>
    <row r="18" spans="1:5" ht="25.5">
      <c r="A18" s="176" t="s">
        <v>1074</v>
      </c>
      <c r="B18" s="161">
        <v>156</v>
      </c>
      <c r="C18" s="161">
        <v>156</v>
      </c>
      <c r="D18" s="161">
        <v>93.6</v>
      </c>
      <c r="E18" s="178">
        <f>SUM(B18:D18)</f>
        <v>405.6</v>
      </c>
    </row>
    <row r="19" spans="1:5" ht="13.5" thickBot="1">
      <c r="A19" s="179" t="s">
        <v>1670</v>
      </c>
      <c r="B19" s="164">
        <f>SUM(B16:B18)</f>
        <v>1352</v>
      </c>
      <c r="C19" s="164">
        <f>SUM(C16:C18)</f>
        <v>1352</v>
      </c>
      <c r="D19" s="164">
        <f>SUM(D16:D18)</f>
        <v>468</v>
      </c>
      <c r="E19" s="180">
        <f>SUM(E16:E18)</f>
        <v>3172</v>
      </c>
    </row>
    <row r="20" spans="1:5" ht="14.25" thickTop="1" thickBot="1">
      <c r="A20" s="181" t="s">
        <v>2005</v>
      </c>
      <c r="B20" s="182">
        <f>(B19*0.05)</f>
        <v>67.600000000000009</v>
      </c>
      <c r="C20" s="182">
        <f>(C19*0.05)</f>
        <v>67.600000000000009</v>
      </c>
      <c r="D20" s="182">
        <f>(D19*0.05)</f>
        <v>23.400000000000002</v>
      </c>
      <c r="E20" s="183">
        <f>IF('URH-WORKCELL A1650'!B6&gt;0,'URH-WORKCELL A1650'!B6*(SUM(B20:D20)),SUM(B20:D20))</f>
        <v>158.60000000000002</v>
      </c>
    </row>
    <row r="21" spans="1:5">
      <c r="A21" s="450" t="s">
        <v>1937</v>
      </c>
      <c r="B21" s="451"/>
      <c r="C21" s="451"/>
      <c r="D21" s="451"/>
      <c r="E21" s="452"/>
    </row>
    <row r="22" spans="1:5" ht="25.5">
      <c r="A22" s="169" t="s">
        <v>1665</v>
      </c>
      <c r="B22" s="170" t="s">
        <v>1671</v>
      </c>
      <c r="C22" s="170" t="s">
        <v>1897</v>
      </c>
      <c r="D22" s="170" t="s">
        <v>1898</v>
      </c>
      <c r="E22" s="159" t="s">
        <v>2006</v>
      </c>
    </row>
    <row r="23" spans="1:5">
      <c r="A23" s="160" t="s">
        <v>2007</v>
      </c>
      <c r="B23" s="184">
        <v>23</v>
      </c>
      <c r="C23" s="184">
        <v>23</v>
      </c>
      <c r="D23" s="184">
        <v>7.2</v>
      </c>
      <c r="E23" s="185"/>
    </row>
    <row r="24" spans="1:5">
      <c r="A24" s="425" t="s">
        <v>1075</v>
      </c>
      <c r="B24" s="457">
        <v>7199</v>
      </c>
      <c r="C24" s="457">
        <v>7199</v>
      </c>
      <c r="D24" s="457">
        <v>2253</v>
      </c>
      <c r="E24" s="453"/>
    </row>
    <row r="25" spans="1:5">
      <c r="A25" s="426"/>
      <c r="B25" s="456"/>
      <c r="C25" s="456"/>
      <c r="D25" s="456"/>
      <c r="E25" s="454"/>
    </row>
    <row r="26" spans="1:5">
      <c r="A26" s="425" t="s">
        <v>2008</v>
      </c>
      <c r="B26" s="455">
        <v>939</v>
      </c>
      <c r="C26" s="455">
        <v>939</v>
      </c>
      <c r="D26" s="430"/>
      <c r="E26" s="453"/>
    </row>
    <row r="27" spans="1:5">
      <c r="A27" s="426"/>
      <c r="B27" s="456"/>
      <c r="C27" s="456"/>
      <c r="D27" s="462"/>
      <c r="E27" s="454"/>
    </row>
    <row r="28" spans="1:5">
      <c r="A28" s="425" t="s">
        <v>2009</v>
      </c>
      <c r="B28" s="430"/>
      <c r="C28" s="430"/>
      <c r="D28" s="430"/>
      <c r="E28" s="435">
        <v>563</v>
      </c>
    </row>
    <row r="29" spans="1:5" ht="13.5" thickBot="1">
      <c r="A29" s="459"/>
      <c r="B29" s="431"/>
      <c r="C29" s="431"/>
      <c r="D29" s="431"/>
      <c r="E29" s="436"/>
    </row>
    <row r="30" spans="1:5" ht="13.5" thickTop="1">
      <c r="A30" s="425" t="s">
        <v>2010</v>
      </c>
      <c r="B30" s="427"/>
      <c r="C30" s="427"/>
      <c r="D30" s="427"/>
      <c r="E30" s="434">
        <v>962</v>
      </c>
    </row>
    <row r="31" spans="1:5">
      <c r="A31" s="426"/>
      <c r="B31" s="428"/>
      <c r="C31" s="428"/>
      <c r="D31" s="428"/>
      <c r="E31" s="433"/>
    </row>
    <row r="32" spans="1:5">
      <c r="A32" s="425" t="s">
        <v>2011</v>
      </c>
      <c r="B32" s="427"/>
      <c r="C32" s="427"/>
      <c r="D32" s="427"/>
      <c r="E32" s="432">
        <v>14555</v>
      </c>
    </row>
    <row r="33" spans="1:5">
      <c r="A33" s="426"/>
      <c r="B33" s="428"/>
      <c r="C33" s="428"/>
      <c r="D33" s="428"/>
      <c r="E33" s="433"/>
    </row>
    <row r="34" spans="1:5">
      <c r="A34" s="425" t="s">
        <v>2012</v>
      </c>
      <c r="B34" s="427"/>
      <c r="C34" s="427"/>
      <c r="D34" s="427"/>
      <c r="E34" s="432">
        <v>12363</v>
      </c>
    </row>
    <row r="35" spans="1:5">
      <c r="A35" s="426"/>
      <c r="B35" s="428"/>
      <c r="C35" s="428"/>
      <c r="D35" s="428"/>
      <c r="E35" s="433"/>
    </row>
    <row r="36" spans="1:5">
      <c r="A36" s="425" t="s">
        <v>2013</v>
      </c>
      <c r="B36" s="427"/>
      <c r="C36" s="427"/>
      <c r="D36" s="427"/>
      <c r="E36" s="432">
        <v>3000</v>
      </c>
    </row>
    <row r="37" spans="1:5">
      <c r="A37" s="444"/>
      <c r="B37" s="429"/>
      <c r="C37" s="429"/>
      <c r="D37" s="429"/>
      <c r="E37" s="440"/>
    </row>
    <row r="38" spans="1:5">
      <c r="A38" s="188" t="s">
        <v>2014</v>
      </c>
      <c r="B38" s="189">
        <f>SUM(B23:B27)</f>
        <v>8161</v>
      </c>
      <c r="C38" s="189">
        <f>SUM(C23:C27)</f>
        <v>8161</v>
      </c>
      <c r="D38" s="189">
        <f>SUM(D23:D27)</f>
        <v>2260.1999999999998</v>
      </c>
      <c r="E38" s="248">
        <f>IF('URH-WORKCELL A1650'!B6&gt;0,'URH-WORKCELL A1650'!B6*(SUM(B38:D38)+SUM(E28:E37)),(SUM(B38:D38)+SUM(E28:E37)))</f>
        <v>50025.2</v>
      </c>
    </row>
    <row r="39" spans="1:5">
      <c r="A39" s="191" t="s">
        <v>2015</v>
      </c>
      <c r="B39" s="192"/>
      <c r="C39" s="192"/>
      <c r="D39" s="192"/>
      <c r="E39" s="193">
        <f>(((28*60)*'URH-WORKCELL A1650'!B21)*'URH-WORKCELL A1650'!B23)/1000</f>
        <v>6289.92</v>
      </c>
    </row>
    <row r="40" spans="1:5" ht="26.25" thickBot="1">
      <c r="A40" s="163" t="s">
        <v>748</v>
      </c>
      <c r="B40" s="194"/>
      <c r="C40" s="194"/>
      <c r="D40" s="194"/>
      <c r="E40" s="195" t="e">
        <f>(('URH-WORKCELL A1650'!B11)*60)/1000</f>
        <v>#REF!</v>
      </c>
    </row>
    <row r="41" spans="1:5" ht="13.5" thickTop="1">
      <c r="A41" s="196" t="s">
        <v>2014</v>
      </c>
      <c r="B41" s="197"/>
      <c r="C41" s="197"/>
      <c r="D41" s="197"/>
      <c r="E41" s="198" t="e">
        <f>SUM(E39:E40)</f>
        <v>#REF!</v>
      </c>
    </row>
    <row r="42" spans="1:5" ht="13.5" thickBot="1">
      <c r="A42" s="199" t="s">
        <v>2005</v>
      </c>
      <c r="B42" s="200"/>
      <c r="C42" s="200"/>
      <c r="D42" s="200"/>
      <c r="E42" s="201" t="e">
        <f>SUM(E38,E41)</f>
        <v>#REF!</v>
      </c>
    </row>
    <row r="43" spans="1:5" ht="13.5" thickBot="1">
      <c r="A43" s="249" t="s">
        <v>1024</v>
      </c>
      <c r="B43" s="250"/>
      <c r="C43" s="250"/>
      <c r="D43" s="250"/>
      <c r="E43" s="251">
        <f>IF('URH-WORKCELL A1650'!B6&gt;0,'URH-WORKCELL A1650'!B6*((72*('URH-WORKCELL A1650'!B20*(8-'URH-WORKCELL A1650'!B22))*'URH-WORKCELL A1650'!B23)), (72*('URH-WORKCELL A1650'!B20*(8-'URH-WORKCELL A1650'!B22))*'URH-WORKCELL A1650'!B23))</f>
        <v>0</v>
      </c>
    </row>
    <row r="44" spans="1:5">
      <c r="A44" s="441" t="s">
        <v>1705</v>
      </c>
      <c r="B44" s="442"/>
      <c r="C44" s="443"/>
      <c r="D44" s="202"/>
      <c r="E44" s="203"/>
    </row>
    <row r="45" spans="1:5" ht="25.5">
      <c r="A45" s="157" t="s">
        <v>1665</v>
      </c>
      <c r="B45" s="158" t="s">
        <v>749</v>
      </c>
      <c r="C45" s="159" t="s">
        <v>750</v>
      </c>
      <c r="D45" s="156"/>
      <c r="E45" s="156"/>
    </row>
    <row r="46" spans="1:5">
      <c r="A46" s="160" t="s">
        <v>751</v>
      </c>
      <c r="B46" s="161">
        <v>12.5</v>
      </c>
      <c r="C46" s="204">
        <f>B46*'URH-WORKCELL A1650'!B23</f>
        <v>3900</v>
      </c>
      <c r="D46" s="156"/>
      <c r="E46" s="156"/>
    </row>
    <row r="47" spans="1:5">
      <c r="A47" s="160" t="s">
        <v>752</v>
      </c>
      <c r="B47" s="161">
        <v>10.5</v>
      </c>
      <c r="C47" s="204">
        <f>B47*'URH-WORKCELL A1650'!B23</f>
        <v>3276</v>
      </c>
      <c r="D47" s="156"/>
      <c r="E47" s="156"/>
    </row>
    <row r="48" spans="1:5">
      <c r="A48" s="160" t="s">
        <v>1858</v>
      </c>
      <c r="B48" s="161">
        <v>5</v>
      </c>
      <c r="C48" s="204">
        <f>B48*52</f>
        <v>260</v>
      </c>
      <c r="D48" s="156"/>
      <c r="E48" s="156"/>
    </row>
    <row r="49" spans="1:5">
      <c r="A49" s="187" t="s">
        <v>753</v>
      </c>
      <c r="B49" s="205">
        <v>250</v>
      </c>
      <c r="C49" s="206">
        <f>B49*12</f>
        <v>3000</v>
      </c>
      <c r="D49" s="156"/>
      <c r="E49" s="156"/>
    </row>
    <row r="50" spans="1:5">
      <c r="A50" s="188" t="s">
        <v>2014</v>
      </c>
      <c r="B50" s="205"/>
      <c r="C50" s="206">
        <f>IF('URH-WORKCELL A1650'!B6&gt;0,'URH-WORKCELL A1650'!B6*(SUM(C46:C49)),SUM(C46:C49))</f>
        <v>10436</v>
      </c>
      <c r="D50" s="156"/>
      <c r="E50" s="156"/>
    </row>
    <row r="51" spans="1:5">
      <c r="A51" s="191" t="s">
        <v>2015</v>
      </c>
      <c r="B51" s="207"/>
      <c r="C51" s="208">
        <f>(((28*15)*'URH-WORKCELL A1650'!B21)*'URH-WORKCELL A1650'!B23)/1000</f>
        <v>1572.48</v>
      </c>
      <c r="D51" s="156"/>
      <c r="E51" s="156"/>
    </row>
    <row r="52" spans="1:5" ht="26.25" thickBot="1">
      <c r="A52" s="209" t="s">
        <v>748</v>
      </c>
      <c r="B52" s="210"/>
      <c r="C52" s="195" t="e">
        <f>(('URH-WORKCELL A1650'!B11)*15)/1000</f>
        <v>#REF!</v>
      </c>
      <c r="D52" s="156"/>
      <c r="E52" s="156"/>
    </row>
    <row r="53" spans="1:5" ht="13.5" thickTop="1">
      <c r="A53" s="188" t="s">
        <v>2014</v>
      </c>
      <c r="B53" s="211"/>
      <c r="C53" s="212" t="e">
        <f>SUM(C51:C52)</f>
        <v>#REF!</v>
      </c>
      <c r="D53" s="156"/>
      <c r="E53" s="156"/>
    </row>
    <row r="54" spans="1:5" ht="13.5" thickBot="1">
      <c r="A54" s="213" t="s">
        <v>2005</v>
      </c>
      <c r="B54" s="167"/>
      <c r="C54" s="214" t="e">
        <f>SUM(C50,C53)</f>
        <v>#REF!</v>
      </c>
      <c r="D54" s="156"/>
      <c r="E54" s="156"/>
    </row>
    <row r="55" spans="1:5" ht="13.5" thickBot="1">
      <c r="A55" s="252" t="s">
        <v>1024</v>
      </c>
      <c r="B55" s="253"/>
      <c r="C55" s="254">
        <f>IF('URH-WORKCELL A1650'!B6&gt;0,'URH-WORKCELL A1650'!B6*(18*('URH-WORKCELL A1650'!B20*(8-'URH-WORKCELL A1650'!B22))*'URH-WORKCELL A1650'!B23), (18*('URH-WORKCELL A1650'!B20*(8-'URH-WORKCELL A1650'!B22))*'URH-WORKCELL A1650'!B23))</f>
        <v>0</v>
      </c>
      <c r="D55" s="156"/>
      <c r="E55" s="156"/>
    </row>
    <row r="56" spans="1:5">
      <c r="A56" s="445" t="s">
        <v>754</v>
      </c>
      <c r="B56" s="446"/>
      <c r="C56" s="447"/>
      <c r="D56" s="156"/>
      <c r="E56" s="156"/>
    </row>
    <row r="57" spans="1:5" ht="25.5">
      <c r="A57" s="157" t="s">
        <v>1665</v>
      </c>
      <c r="B57" s="158" t="s">
        <v>749</v>
      </c>
      <c r="C57" s="159" t="s">
        <v>750</v>
      </c>
      <c r="D57" s="156"/>
      <c r="E57" s="156"/>
    </row>
    <row r="58" spans="1:5">
      <c r="A58" s="186" t="s">
        <v>1921</v>
      </c>
      <c r="B58" s="215">
        <v>0.1</v>
      </c>
      <c r="C58" s="216">
        <f>IF('URH-WORKCELL A1650'!B6&gt;0,'URH-WORKCELL A1650'!B6*(B58*'URH-WORKCELL A1650'!B23), B58*'URH-WORKCELL A1650'!B23)</f>
        <v>31.200000000000003</v>
      </c>
      <c r="D58" s="156"/>
      <c r="E58" s="156"/>
    </row>
    <row r="59" spans="1:5">
      <c r="A59" s="191" t="s">
        <v>2096</v>
      </c>
      <c r="B59" s="217">
        <v>50</v>
      </c>
      <c r="C59" s="218">
        <f>IF('URH-WORKCELL A1650'!B6&gt;0,'URH-WORKCELL A1650'!B6*(B59*365),(B59*365))</f>
        <v>18250</v>
      </c>
      <c r="D59" s="156"/>
      <c r="E59" s="156"/>
    </row>
    <row r="60" spans="1:5">
      <c r="A60" s="437" t="s">
        <v>1907</v>
      </c>
      <c r="B60" s="438"/>
      <c r="C60" s="439"/>
      <c r="D60" s="156"/>
      <c r="E60" s="156"/>
    </row>
    <row r="61" spans="1:5">
      <c r="A61" s="191" t="s">
        <v>1908</v>
      </c>
      <c r="B61" s="219">
        <v>0.4</v>
      </c>
      <c r="C61" s="218">
        <f>B61*'URH-WORKCELL A1650'!B23</f>
        <v>124.80000000000001</v>
      </c>
      <c r="D61" s="156"/>
      <c r="E61" s="156"/>
    </row>
    <row r="62" spans="1:5">
      <c r="A62" s="220" t="s">
        <v>1909</v>
      </c>
      <c r="B62" s="219">
        <v>0.3</v>
      </c>
      <c r="C62" s="217">
        <f>-(B62*'URH-WORKCELL A1650'!B21)*'URH-WORKCELL A1650'!B23</f>
        <v>-1123.1999999999998</v>
      </c>
      <c r="D62" s="156"/>
      <c r="E62" s="156"/>
    </row>
    <row r="63" spans="1:5" ht="25.5">
      <c r="A63" s="187" t="s">
        <v>1023</v>
      </c>
      <c r="B63" s="224">
        <v>0.1</v>
      </c>
      <c r="C63" s="225">
        <f>(B63*'URH-WORKCELL A1650'!B23*'URH-WORKCELL A1650'!B22)</f>
        <v>249.60000000000002</v>
      </c>
      <c r="D63" s="156"/>
      <c r="E63" s="156"/>
    </row>
    <row r="64" spans="1:5">
      <c r="A64" s="188" t="s">
        <v>2014</v>
      </c>
      <c r="B64" s="224"/>
      <c r="C64" s="225">
        <f>IF('URH-WORKCELL A1650'!B6&gt;0,'URH-WORKCELL A1650'!B6*(SUM(C61:C63)),SUM(C61:C63))</f>
        <v>-748.79999999999984</v>
      </c>
      <c r="D64" s="156"/>
      <c r="E64" s="156"/>
    </row>
    <row r="65" spans="1:5" ht="25.5">
      <c r="A65" s="226" t="s">
        <v>1910</v>
      </c>
      <c r="B65" s="227">
        <v>0.3</v>
      </c>
      <c r="C65" s="218" t="e">
        <f>B65*'URH-WORKCELL A1650'!B16/'URH-WORKCELL A1650'!B6</f>
        <v>#REF!</v>
      </c>
      <c r="D65" s="156"/>
      <c r="E65" s="156"/>
    </row>
    <row r="66" spans="1:5">
      <c r="A66" s="255" t="s">
        <v>2014</v>
      </c>
      <c r="B66" s="228"/>
      <c r="C66" s="229" t="e">
        <f>SUM(C64:C65)</f>
        <v>#REF!</v>
      </c>
      <c r="D66" s="156"/>
      <c r="E66" s="156"/>
    </row>
    <row r="67" spans="1:5" ht="26.25" thickBot="1">
      <c r="A67" s="163" t="s">
        <v>1911</v>
      </c>
      <c r="B67" s="230">
        <v>250</v>
      </c>
      <c r="C67" s="231" t="e">
        <f>C66*(B67/1000)</f>
        <v>#REF!</v>
      </c>
      <c r="D67" s="232"/>
      <c r="E67" s="156"/>
    </row>
    <row r="68" spans="1:5" ht="13.5" thickTop="1">
      <c r="A68" s="233" t="s">
        <v>1912</v>
      </c>
      <c r="B68" s="234"/>
      <c r="C68" s="235" t="e">
        <f>SUM(C66:C67)</f>
        <v>#REF!</v>
      </c>
      <c r="D68" s="232"/>
      <c r="E68" s="156"/>
    </row>
    <row r="69" spans="1:5">
      <c r="A69" s="437" t="s">
        <v>1110</v>
      </c>
      <c r="B69" s="438"/>
      <c r="C69" s="439"/>
      <c r="D69" s="156"/>
      <c r="E69" s="156"/>
    </row>
    <row r="70" spans="1:5">
      <c r="A70" s="236" t="s">
        <v>1111</v>
      </c>
      <c r="B70" s="237">
        <v>3.6</v>
      </c>
      <c r="C70" s="238">
        <f>B70*'URH-WORKCELL A1650'!B23</f>
        <v>1123.2</v>
      </c>
      <c r="D70" s="156"/>
      <c r="E70" s="156"/>
    </row>
    <row r="71" spans="1:5">
      <c r="A71" s="160" t="s">
        <v>1494</v>
      </c>
      <c r="B71" s="239">
        <v>0.9</v>
      </c>
      <c r="C71" s="240">
        <f>B71*'URH-WORKCELL A1650'!B23*'URH-WORKCELL A1650'!B22</f>
        <v>2246.4</v>
      </c>
      <c r="D71" s="156"/>
      <c r="E71" s="156"/>
    </row>
    <row r="72" spans="1:5">
      <c r="A72" s="160" t="s">
        <v>1909</v>
      </c>
      <c r="B72" s="239">
        <v>2.7</v>
      </c>
      <c r="C72" s="240">
        <f>-(B72*'URH-WORKCELL A1650'!B21)*'URH-WORKCELL A1650'!B23</f>
        <v>-10108.800000000001</v>
      </c>
      <c r="D72" s="156"/>
      <c r="E72" s="156"/>
    </row>
    <row r="73" spans="1:5">
      <c r="A73" s="241" t="s">
        <v>2014</v>
      </c>
      <c r="B73" s="239"/>
      <c r="C73" s="240">
        <f>IF('URH-WORKCELL A1650'!B6&gt;0,'URH-WORKCELL A1650'!B6*(SUM(C70:C72)),(SUM(C70:C72)))</f>
        <v>-6739.2000000000007</v>
      </c>
      <c r="D73" s="156"/>
      <c r="E73" s="156"/>
    </row>
    <row r="74" spans="1:5" ht="25.5">
      <c r="A74" s="160" t="s">
        <v>2206</v>
      </c>
      <c r="B74" s="239">
        <v>2.7</v>
      </c>
      <c r="C74" s="242" t="e">
        <f>B74*'URH-WORKCELL A1650'!B16</f>
        <v>#REF!</v>
      </c>
      <c r="D74" s="156"/>
      <c r="E74" s="156"/>
    </row>
    <row r="75" spans="1:5">
      <c r="A75" s="256" t="s">
        <v>2014</v>
      </c>
      <c r="B75" s="243"/>
      <c r="C75" s="242" t="e">
        <f>SUM(C73:C74)</f>
        <v>#REF!</v>
      </c>
      <c r="D75" s="156"/>
      <c r="E75" s="156"/>
    </row>
    <row r="76" spans="1:5" ht="26.25" thickBot="1">
      <c r="A76" s="163" t="s">
        <v>2207</v>
      </c>
      <c r="B76" s="244">
        <v>400</v>
      </c>
      <c r="C76" s="245" t="e">
        <f>C75*(B76/1000)</f>
        <v>#REF!</v>
      </c>
      <c r="D76" s="156"/>
      <c r="E76" s="156"/>
    </row>
    <row r="77" spans="1:5" ht="14.25" thickTop="1" thickBot="1">
      <c r="A77" s="213" t="s">
        <v>1072</v>
      </c>
      <c r="B77" s="246"/>
      <c r="C77" s="247" t="e">
        <f>SUM(C75:C76)</f>
        <v>#REF!</v>
      </c>
      <c r="D77" s="156"/>
      <c r="E77" s="156"/>
    </row>
  </sheetData>
  <sheetProtection password="C1DC" sheet="1" objects="1" scenarios="1"/>
  <mergeCells count="48">
    <mergeCell ref="A3:D3"/>
    <mergeCell ref="A8:D8"/>
    <mergeCell ref="A13:E13"/>
    <mergeCell ref="A16:A17"/>
    <mergeCell ref="B16:B17"/>
    <mergeCell ref="C16:C17"/>
    <mergeCell ref="D16:D17"/>
    <mergeCell ref="E16:E17"/>
    <mergeCell ref="A21:E21"/>
    <mergeCell ref="A24:A25"/>
    <mergeCell ref="B24:B25"/>
    <mergeCell ref="C24:C25"/>
    <mergeCell ref="D24:D25"/>
    <mergeCell ref="E24:E25"/>
    <mergeCell ref="E26:E27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30:E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44:C44"/>
    <mergeCell ref="A56:C56"/>
    <mergeCell ref="A60:C60"/>
    <mergeCell ref="A69:C69"/>
    <mergeCell ref="E34:E35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</mergeCells>
  <phoneticPr fontId="1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5"/>
  <sheetViews>
    <sheetView topLeftCell="A49" workbookViewId="0">
      <selection activeCell="E8" sqref="E8"/>
    </sheetView>
  </sheetViews>
  <sheetFormatPr baseColWidth="10" defaultRowHeight="12"/>
  <cols>
    <col min="2" max="2" width="58.5703125" bestFit="1" customWidth="1"/>
  </cols>
  <sheetData>
    <row r="1" spans="1:3" ht="25.5">
      <c r="A1" s="360"/>
      <c r="B1" s="354"/>
      <c r="C1" s="331" t="s">
        <v>1929</v>
      </c>
    </row>
    <row r="2" spans="1:3" ht="12.75">
      <c r="A2" s="283"/>
      <c r="B2" s="334" t="s">
        <v>2674</v>
      </c>
      <c r="C2" s="276"/>
    </row>
    <row r="3" spans="1:3" ht="12.75">
      <c r="A3" s="284">
        <v>10309958</v>
      </c>
      <c r="B3" s="272" t="s">
        <v>2563</v>
      </c>
      <c r="C3" s="367" t="s">
        <v>1977</v>
      </c>
    </row>
    <row r="4" spans="1:3" ht="12.75">
      <c r="A4" s="284">
        <v>10309959</v>
      </c>
      <c r="B4" s="272" t="s">
        <v>2564</v>
      </c>
      <c r="C4" s="350" t="s">
        <v>1978</v>
      </c>
    </row>
    <row r="5" spans="1:3" ht="12.75">
      <c r="A5" s="284">
        <v>10282378</v>
      </c>
      <c r="B5" s="272" t="s">
        <v>2565</v>
      </c>
      <c r="C5" s="350" t="s">
        <v>1977</v>
      </c>
    </row>
    <row r="6" spans="1:3" ht="12.75">
      <c r="A6" s="284">
        <v>10282379</v>
      </c>
      <c r="B6" s="272" t="s">
        <v>2566</v>
      </c>
      <c r="C6" s="350" t="s">
        <v>1978</v>
      </c>
    </row>
    <row r="7" spans="1:3" ht="12.75">
      <c r="A7" s="284">
        <v>10309960</v>
      </c>
      <c r="B7" s="272" t="s">
        <v>2567</v>
      </c>
      <c r="C7" s="350" t="s">
        <v>1978</v>
      </c>
    </row>
    <row r="8" spans="1:3" ht="12.75">
      <c r="A8" s="284">
        <v>10309961</v>
      </c>
      <c r="B8" s="272" t="s">
        <v>2568</v>
      </c>
      <c r="C8" s="350" t="s">
        <v>1978</v>
      </c>
    </row>
    <row r="9" spans="1:3" ht="12.75">
      <c r="A9" s="284">
        <v>10285733</v>
      </c>
      <c r="B9" s="272" t="s">
        <v>2569</v>
      </c>
      <c r="C9" s="350" t="s">
        <v>1978</v>
      </c>
    </row>
    <row r="10" spans="1:3" ht="12.75">
      <c r="A10" s="284">
        <v>10285732</v>
      </c>
      <c r="B10" s="272" t="s">
        <v>2570</v>
      </c>
      <c r="C10" s="350" t="s">
        <v>1978</v>
      </c>
    </row>
    <row r="11" spans="1:3" ht="12.75">
      <c r="A11" s="284">
        <v>10282218</v>
      </c>
      <c r="B11" s="272" t="s">
        <v>2571</v>
      </c>
      <c r="C11" s="350" t="s">
        <v>1978</v>
      </c>
    </row>
    <row r="12" spans="1:3" ht="12.75">
      <c r="A12" s="284">
        <v>10282219</v>
      </c>
      <c r="B12" s="272" t="s">
        <v>2572</v>
      </c>
      <c r="C12" s="350" t="s">
        <v>1978</v>
      </c>
    </row>
    <row r="13" spans="1:3" ht="12.75">
      <c r="A13" s="284">
        <v>10310317</v>
      </c>
      <c r="B13" s="272" t="s">
        <v>2573</v>
      </c>
      <c r="C13" s="350" t="s">
        <v>1978</v>
      </c>
    </row>
    <row r="14" spans="1:3" ht="12.75">
      <c r="A14" s="284">
        <v>10310318</v>
      </c>
      <c r="B14" s="272" t="s">
        <v>2574</v>
      </c>
      <c r="C14" s="350" t="s">
        <v>1977</v>
      </c>
    </row>
    <row r="15" spans="1:3" ht="12.75">
      <c r="A15" s="284">
        <v>10630886</v>
      </c>
      <c r="B15" s="272" t="s">
        <v>2575</v>
      </c>
      <c r="C15" s="350" t="s">
        <v>1978</v>
      </c>
    </row>
    <row r="16" spans="1:3" ht="12.75">
      <c r="A16" s="284">
        <v>10630887</v>
      </c>
      <c r="B16" s="272" t="s">
        <v>2576</v>
      </c>
      <c r="C16" s="350" t="s">
        <v>1978</v>
      </c>
    </row>
    <row r="17" spans="1:3" ht="12.75">
      <c r="A17" s="284">
        <v>10492398</v>
      </c>
      <c r="B17" s="272" t="s">
        <v>2577</v>
      </c>
      <c r="C17" s="350" t="s">
        <v>1978</v>
      </c>
    </row>
    <row r="18" spans="1:3" ht="12.75">
      <c r="A18" s="284">
        <v>10492399</v>
      </c>
      <c r="B18" s="272" t="s">
        <v>2578</v>
      </c>
      <c r="C18" s="350" t="s">
        <v>1977</v>
      </c>
    </row>
    <row r="19" spans="1:3" ht="12.75">
      <c r="A19" s="284">
        <v>10309966</v>
      </c>
      <c r="B19" s="272" t="s">
        <v>2579</v>
      </c>
      <c r="C19" s="350" t="s">
        <v>1977</v>
      </c>
    </row>
    <row r="20" spans="1:3" ht="12.75">
      <c r="A20" s="284">
        <v>10309967</v>
      </c>
      <c r="B20" s="272" t="s">
        <v>2580</v>
      </c>
      <c r="C20" s="350" t="s">
        <v>1977</v>
      </c>
    </row>
    <row r="21" spans="1:3" ht="12.75">
      <c r="A21" s="284">
        <v>10309971</v>
      </c>
      <c r="B21" s="272" t="s">
        <v>2581</v>
      </c>
      <c r="C21" s="350" t="s">
        <v>1978</v>
      </c>
    </row>
    <row r="22" spans="1:3" ht="12.75">
      <c r="A22" s="284">
        <v>10309972</v>
      </c>
      <c r="B22" s="272" t="s">
        <v>2582</v>
      </c>
      <c r="C22" s="350" t="s">
        <v>1978</v>
      </c>
    </row>
    <row r="23" spans="1:3" ht="12.75">
      <c r="A23" s="284">
        <v>10309973</v>
      </c>
      <c r="B23" s="272" t="s">
        <v>2583</v>
      </c>
      <c r="C23" s="350" t="s">
        <v>1978</v>
      </c>
    </row>
    <row r="24" spans="1:3" ht="12.75">
      <c r="A24" s="284">
        <v>10309974</v>
      </c>
      <c r="B24" s="272" t="s">
        <v>2584</v>
      </c>
      <c r="C24" s="350" t="s">
        <v>1978</v>
      </c>
    </row>
    <row r="25" spans="1:3" ht="12.75">
      <c r="A25" s="284">
        <v>10309975</v>
      </c>
      <c r="B25" s="272" t="s">
        <v>2585</v>
      </c>
      <c r="C25" s="350" t="s">
        <v>1978</v>
      </c>
    </row>
    <row r="26" spans="1:3" ht="12.75">
      <c r="A26" s="284">
        <v>10309976</v>
      </c>
      <c r="B26" s="272" t="s">
        <v>2586</v>
      </c>
      <c r="C26" s="350" t="s">
        <v>1978</v>
      </c>
    </row>
    <row r="27" spans="1:3" ht="12.75">
      <c r="A27" s="284">
        <v>10490889</v>
      </c>
      <c r="B27" s="272" t="s">
        <v>2587</v>
      </c>
      <c r="C27" s="350" t="s">
        <v>1978</v>
      </c>
    </row>
    <row r="28" spans="1:3" ht="12.75">
      <c r="A28" s="284">
        <v>10491445</v>
      </c>
      <c r="B28" s="272" t="s">
        <v>2588</v>
      </c>
      <c r="C28" s="350" t="s">
        <v>1978</v>
      </c>
    </row>
    <row r="29" spans="1:3" ht="12.75">
      <c r="A29" s="284">
        <v>10310305</v>
      </c>
      <c r="B29" s="272" t="s">
        <v>2589</v>
      </c>
      <c r="C29" s="350" t="s">
        <v>1978</v>
      </c>
    </row>
    <row r="30" spans="1:3" ht="12.75">
      <c r="A30" s="284">
        <v>10315522</v>
      </c>
      <c r="B30" s="272" t="s">
        <v>2590</v>
      </c>
      <c r="C30" s="350" t="s">
        <v>1978</v>
      </c>
    </row>
    <row r="31" spans="1:3" ht="12.75">
      <c r="A31" s="284">
        <v>10309989</v>
      </c>
      <c r="B31" s="272" t="s">
        <v>2591</v>
      </c>
      <c r="C31" s="350" t="s">
        <v>1978</v>
      </c>
    </row>
    <row r="32" spans="1:3" ht="12.75">
      <c r="A32" s="284">
        <v>10322623</v>
      </c>
      <c r="B32" s="272" t="s">
        <v>2592</v>
      </c>
      <c r="C32" s="350" t="s">
        <v>1978</v>
      </c>
    </row>
    <row r="33" spans="1:3" ht="12.75">
      <c r="A33" s="284">
        <v>10308984</v>
      </c>
      <c r="B33" s="272" t="s">
        <v>2593</v>
      </c>
      <c r="C33" s="350" t="s">
        <v>1978</v>
      </c>
    </row>
    <row r="34" spans="1:3" ht="12.75">
      <c r="A34" s="284">
        <v>10308985</v>
      </c>
      <c r="B34" s="272" t="s">
        <v>2594</v>
      </c>
      <c r="C34" s="350" t="s">
        <v>1978</v>
      </c>
    </row>
    <row r="35" spans="1:3" ht="12.75">
      <c r="A35" s="284">
        <v>10310292</v>
      </c>
      <c r="B35" s="272" t="s">
        <v>2595</v>
      </c>
      <c r="C35" s="350" t="s">
        <v>1978</v>
      </c>
    </row>
    <row r="36" spans="1:3" ht="12.75">
      <c r="A36" s="284">
        <v>10310293</v>
      </c>
      <c r="B36" s="272" t="s">
        <v>2596</v>
      </c>
      <c r="C36" s="350" t="s">
        <v>1978</v>
      </c>
    </row>
    <row r="37" spans="1:3" ht="12.75">
      <c r="A37" s="284">
        <v>10310381</v>
      </c>
      <c r="B37" s="272" t="s">
        <v>2597</v>
      </c>
      <c r="C37" s="350" t="s">
        <v>1977</v>
      </c>
    </row>
    <row r="38" spans="1:3" ht="12.75">
      <c r="A38" s="284">
        <v>10283414</v>
      </c>
      <c r="B38" s="272" t="s">
        <v>2598</v>
      </c>
      <c r="C38" s="350" t="s">
        <v>1978</v>
      </c>
    </row>
    <row r="39" spans="1:3" ht="12.75">
      <c r="A39" s="284">
        <v>10491379</v>
      </c>
      <c r="B39" s="272" t="s">
        <v>2599</v>
      </c>
      <c r="C39" s="350" t="s">
        <v>1978</v>
      </c>
    </row>
    <row r="40" spans="1:3" ht="12.75">
      <c r="A40" s="284">
        <v>10491244</v>
      </c>
      <c r="B40" s="272" t="s">
        <v>2600</v>
      </c>
      <c r="C40" s="350" t="s">
        <v>1978</v>
      </c>
    </row>
    <row r="41" spans="1:3" ht="12.75">
      <c r="A41" s="284">
        <v>10327620</v>
      </c>
      <c r="B41" s="272" t="s">
        <v>2601</v>
      </c>
      <c r="C41" s="350" t="s">
        <v>1978</v>
      </c>
    </row>
    <row r="42" spans="1:3" ht="12.75">
      <c r="A42" s="284">
        <v>10312831</v>
      </c>
      <c r="B42" s="272" t="s">
        <v>2602</v>
      </c>
      <c r="C42" s="350" t="s">
        <v>1977</v>
      </c>
    </row>
    <row r="43" spans="1:3" ht="12.75">
      <c r="A43" s="284">
        <v>10310443</v>
      </c>
      <c r="B43" s="272" t="s">
        <v>2603</v>
      </c>
      <c r="C43" s="350" t="s">
        <v>1978</v>
      </c>
    </row>
    <row r="44" spans="1:3" ht="12.75">
      <c r="A44" s="284">
        <v>10315696</v>
      </c>
      <c r="B44" s="272" t="s">
        <v>2604</v>
      </c>
      <c r="C44" s="350" t="s">
        <v>1977</v>
      </c>
    </row>
    <row r="45" spans="1:3" ht="12.75">
      <c r="A45" s="284">
        <v>10308994</v>
      </c>
      <c r="B45" s="272" t="s">
        <v>2605</v>
      </c>
      <c r="C45" s="350" t="s">
        <v>1977</v>
      </c>
    </row>
    <row r="46" spans="1:3" ht="12.75">
      <c r="A46" s="284">
        <v>10309977</v>
      </c>
      <c r="B46" s="272" t="s">
        <v>2606</v>
      </c>
      <c r="C46" s="350" t="s">
        <v>1978</v>
      </c>
    </row>
    <row r="47" spans="1:3" ht="12.75">
      <c r="A47" s="284">
        <v>10309978</v>
      </c>
      <c r="B47" s="272" t="s">
        <v>2607</v>
      </c>
      <c r="C47" s="350" t="s">
        <v>1978</v>
      </c>
    </row>
    <row r="48" spans="1:3" ht="12.75">
      <c r="A48" s="284">
        <v>10309979</v>
      </c>
      <c r="B48" s="272" t="s">
        <v>2608</v>
      </c>
      <c r="C48" s="350" t="s">
        <v>1978</v>
      </c>
    </row>
    <row r="49" spans="1:3" ht="12.75">
      <c r="A49" s="284">
        <v>10309980</v>
      </c>
      <c r="B49" s="272" t="s">
        <v>2609</v>
      </c>
      <c r="C49" s="350" t="s">
        <v>1977</v>
      </c>
    </row>
    <row r="50" spans="1:3" ht="12.75">
      <c r="A50" s="284">
        <v>10309970</v>
      </c>
      <c r="B50" s="272" t="s">
        <v>2610</v>
      </c>
      <c r="C50" s="350" t="s">
        <v>1978</v>
      </c>
    </row>
    <row r="51" spans="1:3" ht="12.75">
      <c r="A51" s="284">
        <v>10330218</v>
      </c>
      <c r="B51" s="272" t="s">
        <v>2611</v>
      </c>
      <c r="C51" s="350" t="s">
        <v>1977</v>
      </c>
    </row>
    <row r="52" spans="1:3" ht="12.75">
      <c r="A52" s="284">
        <v>10310308</v>
      </c>
      <c r="B52" s="272" t="s">
        <v>2612</v>
      </c>
      <c r="C52" s="350" t="s">
        <v>1978</v>
      </c>
    </row>
    <row r="53" spans="1:3" ht="12.75">
      <c r="A53" s="284">
        <v>10325366</v>
      </c>
      <c r="B53" s="272" t="s">
        <v>2613</v>
      </c>
      <c r="C53" s="350" t="s">
        <v>1977</v>
      </c>
    </row>
    <row r="54" spans="1:3" ht="12.75">
      <c r="A54" s="284">
        <v>10309968</v>
      </c>
      <c r="B54" s="272" t="s">
        <v>2614</v>
      </c>
      <c r="C54" s="350" t="s">
        <v>1978</v>
      </c>
    </row>
    <row r="55" spans="1:3" ht="12.75">
      <c r="A55" s="284">
        <v>10309969</v>
      </c>
      <c r="B55" s="272" t="s">
        <v>2615</v>
      </c>
      <c r="C55" s="350" t="s">
        <v>1978</v>
      </c>
    </row>
    <row r="56" spans="1:3" ht="12.75">
      <c r="A56" s="284">
        <v>10309044</v>
      </c>
      <c r="B56" s="272" t="s">
        <v>2616</v>
      </c>
      <c r="C56" s="350" t="s">
        <v>1978</v>
      </c>
    </row>
    <row r="57" spans="1:3" ht="12.75">
      <c r="A57" s="284">
        <v>10309982</v>
      </c>
      <c r="B57" s="272" t="s">
        <v>2617</v>
      </c>
      <c r="C57" s="350" t="s">
        <v>1977</v>
      </c>
    </row>
    <row r="58" spans="1:3" ht="12.75">
      <c r="A58" s="284">
        <v>10326496</v>
      </c>
      <c r="B58" s="272" t="s">
        <v>2618</v>
      </c>
      <c r="C58" s="350" t="s">
        <v>1977</v>
      </c>
    </row>
    <row r="59" spans="1:3" ht="12.75">
      <c r="A59" s="284">
        <v>10317708</v>
      </c>
      <c r="B59" s="272" t="s">
        <v>2619</v>
      </c>
      <c r="C59" s="350" t="s">
        <v>1978</v>
      </c>
    </row>
    <row r="60" spans="1:3" ht="12.75">
      <c r="A60" s="284">
        <v>10317709</v>
      </c>
      <c r="B60" s="272" t="s">
        <v>2620</v>
      </c>
      <c r="C60" s="350" t="s">
        <v>1977</v>
      </c>
    </row>
    <row r="61" spans="1:3" ht="12.75">
      <c r="A61" s="284">
        <v>10310277</v>
      </c>
      <c r="B61" s="272" t="s">
        <v>2621</v>
      </c>
      <c r="C61" s="350" t="s">
        <v>1978</v>
      </c>
    </row>
    <row r="62" spans="1:3" ht="12.75">
      <c r="A62" s="284">
        <v>10329242</v>
      </c>
      <c r="B62" s="272" t="s">
        <v>2622</v>
      </c>
      <c r="C62" s="350" t="s">
        <v>1977</v>
      </c>
    </row>
    <row r="63" spans="1:3" ht="12.75">
      <c r="A63" s="284">
        <v>10310374</v>
      </c>
      <c r="B63" s="272" t="s">
        <v>2623</v>
      </c>
      <c r="C63" s="350" t="s">
        <v>1978</v>
      </c>
    </row>
    <row r="64" spans="1:3" ht="12.75">
      <c r="A64" s="284">
        <v>10310375</v>
      </c>
      <c r="B64" s="272" t="s">
        <v>2624</v>
      </c>
      <c r="C64" s="350" t="s">
        <v>1977</v>
      </c>
    </row>
    <row r="65" spans="1:3" ht="12.75">
      <c r="A65" s="284">
        <v>10310439</v>
      </c>
      <c r="B65" s="272" t="s">
        <v>2625</v>
      </c>
      <c r="C65" s="350" t="s">
        <v>1978</v>
      </c>
    </row>
    <row r="66" spans="1:3" ht="12.75">
      <c r="A66" s="284">
        <v>10310448</v>
      </c>
      <c r="B66" s="272" t="s">
        <v>2626</v>
      </c>
      <c r="C66" s="350" t="s">
        <v>1978</v>
      </c>
    </row>
    <row r="67" spans="1:3" ht="12.75">
      <c r="A67" s="284">
        <v>10492368</v>
      </c>
      <c r="B67" s="272" t="s">
        <v>2627</v>
      </c>
      <c r="C67" s="350" t="s">
        <v>1978</v>
      </c>
    </row>
    <row r="68" spans="1:3" ht="12.75">
      <c r="A68" s="284">
        <v>10492369</v>
      </c>
      <c r="B68" s="272" t="s">
        <v>2628</v>
      </c>
      <c r="C68" s="350" t="s">
        <v>1978</v>
      </c>
    </row>
    <row r="69" spans="1:3" ht="12.75">
      <c r="A69" s="284">
        <v>10282227</v>
      </c>
      <c r="B69" s="272" t="s">
        <v>2629</v>
      </c>
      <c r="C69" s="350" t="s">
        <v>1978</v>
      </c>
    </row>
    <row r="70" spans="1:3" ht="12.75">
      <c r="A70" s="284">
        <v>10699201</v>
      </c>
      <c r="B70" s="272" t="s">
        <v>2631</v>
      </c>
      <c r="C70" s="367" t="s">
        <v>1978</v>
      </c>
    </row>
    <row r="71" spans="1:3" ht="12.75">
      <c r="A71" s="284">
        <v>10699533</v>
      </c>
      <c r="B71" s="272" t="s">
        <v>2630</v>
      </c>
      <c r="C71" s="367" t="s">
        <v>1977</v>
      </c>
    </row>
    <row r="72" spans="1:3" ht="12.75">
      <c r="A72" s="284">
        <v>10309985</v>
      </c>
      <c r="B72" s="272" t="s">
        <v>2632</v>
      </c>
      <c r="C72" s="350" t="s">
        <v>1978</v>
      </c>
    </row>
    <row r="73" spans="1:3" ht="12.75">
      <c r="A73" s="284">
        <v>10309986</v>
      </c>
      <c r="B73" s="272" t="s">
        <v>2633</v>
      </c>
      <c r="C73" s="350" t="s">
        <v>1978</v>
      </c>
    </row>
    <row r="74" spans="1:3" ht="12.75">
      <c r="A74" s="284">
        <v>10994924</v>
      </c>
      <c r="B74" s="272" t="s">
        <v>2634</v>
      </c>
      <c r="C74" s="350" t="s">
        <v>1978</v>
      </c>
    </row>
    <row r="75" spans="1:3" ht="12.75">
      <c r="A75" s="284">
        <v>10994926</v>
      </c>
      <c r="B75" s="272" t="s">
        <v>2635</v>
      </c>
      <c r="C75" s="350" t="s">
        <v>1978</v>
      </c>
    </row>
    <row r="76" spans="1:3" ht="12.75">
      <c r="A76" s="284">
        <v>10283087</v>
      </c>
      <c r="B76" s="272" t="s">
        <v>2636</v>
      </c>
      <c r="C76" s="350" t="s">
        <v>1978</v>
      </c>
    </row>
    <row r="77" spans="1:3" ht="12.75">
      <c r="A77" s="284">
        <v>10322033</v>
      </c>
      <c r="B77" s="272" t="s">
        <v>2637</v>
      </c>
      <c r="C77" s="350" t="s">
        <v>1978</v>
      </c>
    </row>
    <row r="78" spans="1:3" ht="12.75">
      <c r="A78" s="284">
        <v>10322035</v>
      </c>
      <c r="B78" s="272" t="s">
        <v>2638</v>
      </c>
      <c r="C78" s="350" t="s">
        <v>1977</v>
      </c>
    </row>
    <row r="79" spans="1:3" ht="12.75">
      <c r="A79" s="284">
        <v>10322090</v>
      </c>
      <c r="B79" s="272" t="s">
        <v>2639</v>
      </c>
      <c r="C79" s="350" t="s">
        <v>1978</v>
      </c>
    </row>
    <row r="80" spans="1:3" ht="12.75">
      <c r="A80" s="284">
        <v>10310328</v>
      </c>
      <c r="B80" s="272" t="s">
        <v>2640</v>
      </c>
      <c r="C80" s="350" t="s">
        <v>1978</v>
      </c>
    </row>
    <row r="81" spans="1:3" ht="12.75">
      <c r="A81" s="284">
        <v>10328805</v>
      </c>
      <c r="B81" s="272" t="s">
        <v>2641</v>
      </c>
      <c r="C81" s="350" t="s">
        <v>1977</v>
      </c>
    </row>
    <row r="82" spans="1:3" ht="12.75">
      <c r="A82" s="284">
        <v>10309981</v>
      </c>
      <c r="B82" s="272" t="s">
        <v>2642</v>
      </c>
      <c r="C82" s="350" t="s">
        <v>1978</v>
      </c>
    </row>
    <row r="83" spans="1:3" ht="12.75">
      <c r="A83" s="284">
        <v>10322129</v>
      </c>
      <c r="B83" s="272" t="s">
        <v>2643</v>
      </c>
      <c r="C83" s="350" t="s">
        <v>1977</v>
      </c>
    </row>
    <row r="84" spans="1:3" ht="12.75">
      <c r="A84" s="284">
        <v>10310301</v>
      </c>
      <c r="B84" s="272" t="s">
        <v>2644</v>
      </c>
      <c r="C84" s="350" t="s">
        <v>1977</v>
      </c>
    </row>
    <row r="85" spans="1:3" ht="12.75">
      <c r="A85" s="284">
        <v>10329308</v>
      </c>
      <c r="B85" s="272" t="s">
        <v>2645</v>
      </c>
      <c r="C85" s="350" t="s">
        <v>1977</v>
      </c>
    </row>
    <row r="86" spans="1:3" ht="12.75">
      <c r="A86" s="284">
        <v>10322154</v>
      </c>
      <c r="B86" s="272" t="s">
        <v>2646</v>
      </c>
      <c r="C86" s="350" t="s">
        <v>1977</v>
      </c>
    </row>
    <row r="87" spans="1:3" ht="12.75">
      <c r="A87" s="284">
        <v>10310434</v>
      </c>
      <c r="B87" s="272" t="s">
        <v>2647</v>
      </c>
      <c r="C87" s="350" t="s">
        <v>1978</v>
      </c>
    </row>
    <row r="88" spans="1:3" ht="12.75">
      <c r="A88" s="284">
        <v>10328931</v>
      </c>
      <c r="B88" s="272" t="s">
        <v>2648</v>
      </c>
      <c r="C88" s="350" t="s">
        <v>1977</v>
      </c>
    </row>
    <row r="89" spans="1:3" ht="12.75">
      <c r="A89" s="284">
        <v>10322215</v>
      </c>
      <c r="B89" s="272" t="s">
        <v>2649</v>
      </c>
      <c r="C89" s="350" t="s">
        <v>1978</v>
      </c>
    </row>
    <row r="90" spans="1:3" ht="12.75">
      <c r="A90" s="284">
        <v>10322218</v>
      </c>
      <c r="B90" s="272" t="s">
        <v>2650</v>
      </c>
      <c r="C90" s="350" t="s">
        <v>1977</v>
      </c>
    </row>
    <row r="91" spans="1:3" ht="12.75">
      <c r="A91" s="284">
        <v>10310300</v>
      </c>
      <c r="B91" s="272" t="s">
        <v>2651</v>
      </c>
      <c r="C91" s="350" t="s">
        <v>1978</v>
      </c>
    </row>
    <row r="92" spans="1:3" ht="12.75">
      <c r="A92" s="284">
        <v>10378883</v>
      </c>
      <c r="B92" s="272" t="s">
        <v>2652</v>
      </c>
      <c r="C92" s="350" t="s">
        <v>1977</v>
      </c>
    </row>
    <row r="93" spans="1:3" ht="12.75">
      <c r="A93" s="284">
        <v>10309022</v>
      </c>
      <c r="B93" s="272" t="s">
        <v>2653</v>
      </c>
      <c r="C93" s="350" t="s">
        <v>1978</v>
      </c>
    </row>
    <row r="94" spans="1:3" ht="12.75">
      <c r="A94" s="284">
        <v>10283020</v>
      </c>
      <c r="B94" s="272" t="s">
        <v>2654</v>
      </c>
      <c r="C94" s="350" t="s">
        <v>1978</v>
      </c>
    </row>
    <row r="95" spans="1:3" ht="12.75">
      <c r="A95" s="284">
        <v>10309061</v>
      </c>
      <c r="B95" s="272" t="s">
        <v>2655</v>
      </c>
      <c r="C95" s="350" t="s">
        <v>1978</v>
      </c>
    </row>
    <row r="96" spans="1:3" ht="12.75">
      <c r="A96" s="284">
        <v>10309057</v>
      </c>
      <c r="B96" s="272" t="s">
        <v>2656</v>
      </c>
      <c r="C96" s="350" t="s">
        <v>1978</v>
      </c>
    </row>
    <row r="97" spans="1:3" ht="12.75">
      <c r="A97" s="284">
        <v>10492138</v>
      </c>
      <c r="B97" s="272" t="s">
        <v>2562</v>
      </c>
      <c r="C97" s="350" t="s">
        <v>1978</v>
      </c>
    </row>
    <row r="98" spans="1:3" ht="12.75">
      <c r="A98" s="284">
        <v>10309058</v>
      </c>
      <c r="B98" s="272" t="s">
        <v>2657</v>
      </c>
      <c r="C98" s="350" t="s">
        <v>1977</v>
      </c>
    </row>
    <row r="99" spans="1:3" ht="12.75">
      <c r="A99" s="284">
        <v>10286268</v>
      </c>
      <c r="B99" s="272" t="s">
        <v>2658</v>
      </c>
      <c r="C99" s="350" t="s">
        <v>1978</v>
      </c>
    </row>
    <row r="100" spans="1:3" ht="12.75">
      <c r="A100" s="284">
        <v>10309508</v>
      </c>
      <c r="B100" s="272" t="s">
        <v>2659</v>
      </c>
      <c r="C100" s="350" t="s">
        <v>1978</v>
      </c>
    </row>
    <row r="101" spans="1:3" ht="12.75">
      <c r="A101" s="284">
        <v>10308978</v>
      </c>
      <c r="B101" s="272" t="s">
        <v>2660</v>
      </c>
      <c r="C101" s="350" t="s">
        <v>1978</v>
      </c>
    </row>
    <row r="102" spans="1:3" ht="12.75">
      <c r="A102" s="284">
        <v>10334094</v>
      </c>
      <c r="B102" s="272" t="s">
        <v>2661</v>
      </c>
      <c r="C102" s="350" t="s">
        <v>1978</v>
      </c>
    </row>
    <row r="103" spans="1:3" ht="12.75">
      <c r="A103" s="284">
        <v>10291295</v>
      </c>
      <c r="B103" s="272" t="s">
        <v>2662</v>
      </c>
      <c r="C103" s="350" t="s">
        <v>1978</v>
      </c>
    </row>
    <row r="104" spans="1:3" ht="12.75">
      <c r="A104" s="284">
        <v>10322676</v>
      </c>
      <c r="B104" s="272" t="s">
        <v>2663</v>
      </c>
      <c r="C104" s="350" t="s">
        <v>1978</v>
      </c>
    </row>
    <row r="105" spans="1:3" ht="12.75">
      <c r="A105" s="284">
        <v>10309083</v>
      </c>
      <c r="B105" s="272" t="s">
        <v>2664</v>
      </c>
      <c r="C105" s="350" t="s">
        <v>1978</v>
      </c>
    </row>
    <row r="106" spans="1:3" ht="12.75">
      <c r="A106" s="284">
        <v>10492493</v>
      </c>
      <c r="B106" s="272" t="s">
        <v>2665</v>
      </c>
      <c r="C106" s="350" t="s">
        <v>1977</v>
      </c>
    </row>
    <row r="107" spans="1:3" ht="12.75">
      <c r="A107" s="284">
        <v>10310283</v>
      </c>
      <c r="B107" s="272" t="s">
        <v>2666</v>
      </c>
      <c r="C107" s="350" t="s">
        <v>1978</v>
      </c>
    </row>
    <row r="108" spans="1:3" ht="12.75">
      <c r="A108" s="284">
        <v>10310285</v>
      </c>
      <c r="B108" s="272" t="s">
        <v>2667</v>
      </c>
      <c r="C108" s="350" t="s">
        <v>1978</v>
      </c>
    </row>
    <row r="109" spans="1:3" ht="12.75">
      <c r="A109" s="284">
        <v>10310321</v>
      </c>
      <c r="B109" s="272" t="s">
        <v>2668</v>
      </c>
      <c r="C109" s="350" t="s">
        <v>1978</v>
      </c>
    </row>
    <row r="110" spans="1:3" ht="12.75">
      <c r="A110" s="284">
        <v>10310320</v>
      </c>
      <c r="B110" s="272" t="s">
        <v>2669</v>
      </c>
      <c r="C110" s="350" t="s">
        <v>1978</v>
      </c>
    </row>
    <row r="111" spans="1:3" ht="12.75">
      <c r="A111" s="289"/>
      <c r="B111" s="263"/>
      <c r="C111" s="349"/>
    </row>
    <row r="112" spans="1:3" ht="12.75">
      <c r="A112" s="273"/>
      <c r="B112" s="285" t="s">
        <v>2670</v>
      </c>
      <c r="C112" s="388"/>
    </row>
    <row r="113" spans="1:3" ht="12.75">
      <c r="A113" s="309" t="s">
        <v>1275</v>
      </c>
      <c r="B113" s="310" t="s">
        <v>1276</v>
      </c>
      <c r="C113" s="367" t="s">
        <v>1978</v>
      </c>
    </row>
    <row r="114" spans="1:3" ht="12.75">
      <c r="A114" s="284">
        <v>10308986</v>
      </c>
      <c r="B114" s="272" t="s">
        <v>1277</v>
      </c>
      <c r="C114" s="350" t="s">
        <v>1978</v>
      </c>
    </row>
    <row r="115" spans="1:3" ht="12.75">
      <c r="A115" s="284">
        <v>10311568</v>
      </c>
      <c r="B115" s="272" t="s">
        <v>1278</v>
      </c>
      <c r="C115" s="350" t="s">
        <v>1978</v>
      </c>
    </row>
    <row r="116" spans="1:3" ht="12.75">
      <c r="A116" s="284">
        <v>10311569</v>
      </c>
      <c r="B116" s="272" t="s">
        <v>1279</v>
      </c>
      <c r="C116" s="350" t="s">
        <v>1978</v>
      </c>
    </row>
    <row r="117" spans="1:3" ht="12.75">
      <c r="A117" s="284">
        <v>10309079</v>
      </c>
      <c r="B117" s="272" t="s">
        <v>1280</v>
      </c>
      <c r="C117" s="350" t="s">
        <v>1978</v>
      </c>
    </row>
    <row r="118" spans="1:3" ht="12.75">
      <c r="A118" s="284">
        <v>10322159</v>
      </c>
      <c r="B118" s="272" t="s">
        <v>1281</v>
      </c>
      <c r="C118" s="350" t="s">
        <v>1977</v>
      </c>
    </row>
    <row r="119" spans="1:3" ht="12.75">
      <c r="A119" s="284">
        <v>10630932</v>
      </c>
      <c r="B119" s="272" t="s">
        <v>1282</v>
      </c>
      <c r="C119" s="350" t="s">
        <v>1978</v>
      </c>
    </row>
    <row r="120" spans="1:3" ht="12.75">
      <c r="A120" s="284">
        <v>10310295</v>
      </c>
      <c r="B120" s="272" t="s">
        <v>1283</v>
      </c>
      <c r="C120" s="350" t="s">
        <v>1978</v>
      </c>
    </row>
    <row r="121" spans="1:3" ht="12.75">
      <c r="A121" s="284">
        <v>10309996</v>
      </c>
      <c r="B121" s="272" t="s">
        <v>1284</v>
      </c>
      <c r="C121" s="350" t="s">
        <v>1977</v>
      </c>
    </row>
    <row r="122" spans="1:3" ht="12.75">
      <c r="A122" s="284">
        <v>10311377</v>
      </c>
      <c r="B122" s="272" t="s">
        <v>1285</v>
      </c>
      <c r="C122" s="350" t="s">
        <v>1977</v>
      </c>
    </row>
    <row r="123" spans="1:3" ht="12.75">
      <c r="A123" s="284">
        <v>10310383</v>
      </c>
      <c r="B123" s="272" t="s">
        <v>1286</v>
      </c>
      <c r="C123" s="350" t="s">
        <v>1977</v>
      </c>
    </row>
    <row r="124" spans="1:3" ht="12.75">
      <c r="A124" s="284">
        <v>10322039</v>
      </c>
      <c r="B124" s="272" t="s">
        <v>1287</v>
      </c>
      <c r="C124" s="350" t="s">
        <v>1978</v>
      </c>
    </row>
    <row r="125" spans="1:3" ht="12.75">
      <c r="A125" s="284">
        <v>10361919</v>
      </c>
      <c r="B125" s="272" t="s">
        <v>1288</v>
      </c>
      <c r="C125" s="350" t="s">
        <v>1978</v>
      </c>
    </row>
    <row r="126" spans="1:3" ht="12.75">
      <c r="A126" s="284">
        <v>10311570</v>
      </c>
      <c r="B126" s="272" t="s">
        <v>1289</v>
      </c>
      <c r="C126" s="350" t="s">
        <v>1977</v>
      </c>
    </row>
    <row r="127" spans="1:3" ht="12.75">
      <c r="A127" s="284">
        <v>10311391</v>
      </c>
      <c r="B127" s="272" t="s">
        <v>1290</v>
      </c>
      <c r="C127" s="350" t="s">
        <v>1978</v>
      </c>
    </row>
    <row r="128" spans="1:3" ht="12.75">
      <c r="A128" s="284">
        <v>10322092</v>
      </c>
      <c r="B128" s="272" t="s">
        <v>1291</v>
      </c>
      <c r="C128" s="350" t="s">
        <v>1978</v>
      </c>
    </row>
    <row r="129" spans="1:3" ht="12.75">
      <c r="A129" s="284">
        <v>10310376</v>
      </c>
      <c r="B129" s="272" t="s">
        <v>1292</v>
      </c>
      <c r="C129" s="350" t="s">
        <v>1978</v>
      </c>
    </row>
    <row r="130" spans="1:3" ht="12.75">
      <c r="A130" s="284">
        <v>10310438</v>
      </c>
      <c r="B130" s="272" t="s">
        <v>1293</v>
      </c>
      <c r="C130" s="350" t="s">
        <v>1978</v>
      </c>
    </row>
    <row r="131" spans="1:3" ht="12.75">
      <c r="A131" s="284">
        <v>10310445</v>
      </c>
      <c r="B131" s="272" t="s">
        <v>1294</v>
      </c>
      <c r="C131" s="350" t="s">
        <v>1978</v>
      </c>
    </row>
    <row r="132" spans="1:3" ht="12.75">
      <c r="A132" s="284">
        <v>10630915</v>
      </c>
      <c r="B132" s="272" t="s">
        <v>1295</v>
      </c>
      <c r="C132" s="350" t="s">
        <v>1978</v>
      </c>
    </row>
    <row r="133" spans="1:3" ht="12.75">
      <c r="A133" s="284">
        <v>10379810</v>
      </c>
      <c r="B133" s="272" t="s">
        <v>427</v>
      </c>
      <c r="C133" s="350" t="s">
        <v>1978</v>
      </c>
    </row>
    <row r="134" spans="1:3" ht="12.75">
      <c r="A134" s="284">
        <v>10322222</v>
      </c>
      <c r="B134" s="272" t="s">
        <v>1296</v>
      </c>
      <c r="C134" s="350" t="s">
        <v>1978</v>
      </c>
    </row>
    <row r="135" spans="1:3" ht="12.75">
      <c r="A135" s="284">
        <v>10492394</v>
      </c>
      <c r="B135" s="272" t="s">
        <v>1297</v>
      </c>
      <c r="C135" s="350" t="s">
        <v>1978</v>
      </c>
    </row>
    <row r="136" spans="1:3" ht="12.75">
      <c r="A136" s="284">
        <v>10492491</v>
      </c>
      <c r="B136" s="272" t="s">
        <v>2185</v>
      </c>
      <c r="C136" s="350" t="s">
        <v>1978</v>
      </c>
    </row>
    <row r="137" spans="1:3" ht="12.75">
      <c r="A137" s="284">
        <v>10309047</v>
      </c>
      <c r="B137" s="272" t="s">
        <v>1298</v>
      </c>
      <c r="C137" s="350" t="s">
        <v>1978</v>
      </c>
    </row>
    <row r="138" spans="1:3" ht="12.75">
      <c r="A138" s="284">
        <v>10310432</v>
      </c>
      <c r="B138" s="272" t="s">
        <v>1299</v>
      </c>
      <c r="C138" s="350" t="s">
        <v>1978</v>
      </c>
    </row>
    <row r="139" spans="1:3" ht="12.75">
      <c r="A139" s="284">
        <v>10310444</v>
      </c>
      <c r="B139" s="272" t="s">
        <v>1300</v>
      </c>
      <c r="C139" s="350" t="s">
        <v>1978</v>
      </c>
    </row>
    <row r="140" spans="1:3" ht="12.75">
      <c r="A140" s="284">
        <v>10329796</v>
      </c>
      <c r="B140" s="272" t="s">
        <v>1301</v>
      </c>
      <c r="C140" s="350" t="s">
        <v>1978</v>
      </c>
    </row>
    <row r="141" spans="1:3" ht="12.75">
      <c r="A141" s="284">
        <v>10308993</v>
      </c>
      <c r="B141" s="272" t="s">
        <v>1302</v>
      </c>
      <c r="C141" s="350" t="s">
        <v>1977</v>
      </c>
    </row>
    <row r="142" spans="1:3" ht="12.75">
      <c r="A142" s="284">
        <v>10285318</v>
      </c>
      <c r="B142" s="272" t="s">
        <v>426</v>
      </c>
      <c r="C142" s="350" t="s">
        <v>1978</v>
      </c>
    </row>
    <row r="143" spans="1:3" ht="12.75">
      <c r="A143" s="289"/>
      <c r="B143" s="263"/>
      <c r="C143" s="349"/>
    </row>
    <row r="144" spans="1:3" ht="12.75">
      <c r="A144" s="273"/>
      <c r="B144" s="285" t="s">
        <v>2671</v>
      </c>
      <c r="C144" s="388"/>
    </row>
    <row r="145" spans="1:3" ht="12.75">
      <c r="A145" s="356">
        <v>10282764</v>
      </c>
      <c r="B145" s="272" t="s">
        <v>2190</v>
      </c>
      <c r="C145" s="414" t="s">
        <v>1978</v>
      </c>
    </row>
    <row r="146" spans="1:3" ht="12.75">
      <c r="A146" s="356">
        <v>10710159</v>
      </c>
      <c r="B146" s="272" t="s">
        <v>2189</v>
      </c>
      <c r="C146" s="414" t="s">
        <v>1978</v>
      </c>
    </row>
    <row r="147" spans="1:3" ht="12.75">
      <c r="A147" s="356">
        <v>10282768</v>
      </c>
      <c r="B147" s="272" t="s">
        <v>2188</v>
      </c>
      <c r="C147" s="414" t="s">
        <v>1978</v>
      </c>
    </row>
    <row r="148" spans="1:3" ht="12.75">
      <c r="A148" s="356">
        <v>10282769</v>
      </c>
      <c r="B148" s="272" t="s">
        <v>2187</v>
      </c>
      <c r="C148" s="414" t="s">
        <v>1978</v>
      </c>
    </row>
    <row r="149" spans="1:3" ht="12.75">
      <c r="A149" s="356">
        <v>10282770</v>
      </c>
      <c r="B149" s="272" t="s">
        <v>2186</v>
      </c>
      <c r="C149" s="414" t="s">
        <v>1978</v>
      </c>
    </row>
    <row r="150" spans="1:3" ht="12.75">
      <c r="A150" s="356" t="s">
        <v>422</v>
      </c>
      <c r="B150" s="272" t="s">
        <v>423</v>
      </c>
      <c r="C150" s="414" t="s">
        <v>1977</v>
      </c>
    </row>
    <row r="151" spans="1:3" ht="12.75">
      <c r="A151" s="356">
        <v>10630936</v>
      </c>
      <c r="B151" s="272" t="s">
        <v>424</v>
      </c>
      <c r="C151" s="414" t="s">
        <v>1978</v>
      </c>
    </row>
    <row r="152" spans="1:3" ht="12.75">
      <c r="A152" s="356">
        <v>10310387</v>
      </c>
      <c r="B152" s="272" t="s">
        <v>425</v>
      </c>
      <c r="C152" s="414" t="s">
        <v>1977</v>
      </c>
    </row>
    <row r="153" spans="1:3" ht="12.75">
      <c r="A153" s="356">
        <v>10630917</v>
      </c>
      <c r="B153" s="272" t="s">
        <v>1232</v>
      </c>
      <c r="C153" s="414" t="s">
        <v>1978</v>
      </c>
    </row>
    <row r="154" spans="1:3" ht="12.75">
      <c r="A154" s="356">
        <v>10309046</v>
      </c>
      <c r="B154" s="272" t="s">
        <v>1233</v>
      </c>
      <c r="C154" s="414" t="s">
        <v>1978</v>
      </c>
    </row>
    <row r="155" spans="1:3" ht="12.75">
      <c r="A155" s="356">
        <v>10492378</v>
      </c>
      <c r="B155" s="272" t="s">
        <v>1234</v>
      </c>
      <c r="C155" s="414" t="s">
        <v>1978</v>
      </c>
    </row>
    <row r="156" spans="1:3" ht="12.75">
      <c r="A156" s="356">
        <v>10378884</v>
      </c>
      <c r="B156" s="272" t="s">
        <v>1235</v>
      </c>
      <c r="C156" s="414" t="s">
        <v>1977</v>
      </c>
    </row>
    <row r="157" spans="1:3" ht="12.75">
      <c r="A157" s="356">
        <v>10310284</v>
      </c>
      <c r="B157" s="272" t="s">
        <v>1236</v>
      </c>
      <c r="C157" s="414" t="s">
        <v>1978</v>
      </c>
    </row>
    <row r="158" spans="1:3" ht="12.75">
      <c r="A158" s="356">
        <v>10310286</v>
      </c>
      <c r="B158" s="272" t="s">
        <v>1237</v>
      </c>
      <c r="C158" s="414" t="s">
        <v>1978</v>
      </c>
    </row>
    <row r="159" spans="1:3" ht="12.75">
      <c r="A159" s="356">
        <v>10310325</v>
      </c>
      <c r="B159" s="272" t="s">
        <v>1238</v>
      </c>
      <c r="C159" s="414" t="s">
        <v>1978</v>
      </c>
    </row>
    <row r="160" spans="1:3" ht="12.75">
      <c r="A160" s="356">
        <v>10310326</v>
      </c>
      <c r="B160" s="272" t="s">
        <v>1239</v>
      </c>
      <c r="C160" s="414" t="s">
        <v>1978</v>
      </c>
    </row>
    <row r="161" spans="1:3" ht="12.75">
      <c r="A161" s="356">
        <v>10309010</v>
      </c>
      <c r="B161" s="272" t="s">
        <v>1240</v>
      </c>
      <c r="C161" s="414" t="s">
        <v>1978</v>
      </c>
    </row>
    <row r="162" spans="1:3" ht="12.75">
      <c r="A162" s="356">
        <v>10283022</v>
      </c>
      <c r="B162" s="272" t="s">
        <v>2328</v>
      </c>
      <c r="C162" s="414" t="s">
        <v>1978</v>
      </c>
    </row>
    <row r="163" spans="1:3" ht="12.75">
      <c r="A163" s="356">
        <v>10309062</v>
      </c>
      <c r="B163" s="272" t="s">
        <v>1241</v>
      </c>
      <c r="C163" s="414" t="s">
        <v>1978</v>
      </c>
    </row>
    <row r="164" spans="1:3" ht="12.75">
      <c r="A164" s="356">
        <v>10309059</v>
      </c>
      <c r="B164" s="272" t="s">
        <v>1242</v>
      </c>
      <c r="C164" s="414" t="s">
        <v>1978</v>
      </c>
    </row>
    <row r="165" spans="1:3" ht="12.75">
      <c r="A165" s="356">
        <v>10283088</v>
      </c>
      <c r="B165" s="272" t="s">
        <v>2313</v>
      </c>
      <c r="C165" s="415" t="s">
        <v>1978</v>
      </c>
    </row>
    <row r="166" spans="1:3" ht="12.75">
      <c r="A166" s="356">
        <v>10308979</v>
      </c>
      <c r="B166" s="272" t="s">
        <v>1243</v>
      </c>
      <c r="C166" s="414" t="s">
        <v>1978</v>
      </c>
    </row>
    <row r="167" spans="1:3" ht="12.75">
      <c r="A167" s="356">
        <v>10309509</v>
      </c>
      <c r="B167" s="272" t="s">
        <v>1244</v>
      </c>
      <c r="C167" s="414" t="s">
        <v>1978</v>
      </c>
    </row>
    <row r="168" spans="1:3" ht="12.75">
      <c r="A168" s="356">
        <v>10334181</v>
      </c>
      <c r="B168" s="272" t="s">
        <v>428</v>
      </c>
      <c r="C168" s="414" t="s">
        <v>1978</v>
      </c>
    </row>
    <row r="169" spans="1:3" ht="12.75">
      <c r="A169" s="356">
        <v>10291296</v>
      </c>
      <c r="B169" s="272" t="s">
        <v>429</v>
      </c>
      <c r="C169" s="414" t="s">
        <v>1978</v>
      </c>
    </row>
    <row r="170" spans="1:3" ht="12.75">
      <c r="A170" s="356">
        <v>10309084</v>
      </c>
      <c r="B170" s="272" t="s">
        <v>1245</v>
      </c>
      <c r="C170" s="414" t="s">
        <v>1978</v>
      </c>
    </row>
    <row r="171" spans="1:3" ht="12.75">
      <c r="A171" s="356">
        <v>10322682</v>
      </c>
      <c r="B171" s="272" t="s">
        <v>1246</v>
      </c>
      <c r="C171" s="414" t="s">
        <v>1978</v>
      </c>
    </row>
    <row r="172" spans="1:3" ht="12.75">
      <c r="A172" s="356">
        <v>10492616</v>
      </c>
      <c r="B172" s="272" t="s">
        <v>2431</v>
      </c>
      <c r="C172" s="414" t="s">
        <v>1977</v>
      </c>
    </row>
    <row r="173" spans="1:3" ht="12.75">
      <c r="A173" s="356">
        <v>10699200</v>
      </c>
      <c r="B173" s="272" t="s">
        <v>2314</v>
      </c>
      <c r="C173" s="415" t="s">
        <v>1978</v>
      </c>
    </row>
    <row r="174" spans="1:3" ht="12.75">
      <c r="A174" s="289"/>
      <c r="B174" s="263"/>
      <c r="C174" s="263"/>
    </row>
    <row r="175" spans="1:3" ht="12.75">
      <c r="A175" s="273"/>
      <c r="B175" s="285" t="s">
        <v>2672</v>
      </c>
      <c r="C175" s="388"/>
    </row>
    <row r="176" spans="1:3" ht="12.75">
      <c r="A176" s="284">
        <v>10310026</v>
      </c>
      <c r="B176" s="272" t="s">
        <v>1303</v>
      </c>
      <c r="C176" s="367" t="s">
        <v>1978</v>
      </c>
    </row>
    <row r="177" spans="1:3" ht="12.75">
      <c r="A177" s="289"/>
      <c r="B177" s="263"/>
      <c r="C177" s="263"/>
    </row>
    <row r="178" spans="1:3" ht="12.75">
      <c r="A178" s="273"/>
      <c r="B178" s="285" t="s">
        <v>1304</v>
      </c>
      <c r="C178" s="388"/>
    </row>
    <row r="179" spans="1:3" ht="12.75">
      <c r="A179" s="284">
        <v>10313526</v>
      </c>
      <c r="B179" s="272" t="s">
        <v>1305</v>
      </c>
      <c r="C179" s="367" t="s">
        <v>1978</v>
      </c>
    </row>
    <row r="180" spans="1:3" ht="12.75">
      <c r="A180" s="284">
        <v>10316997</v>
      </c>
      <c r="B180" s="272" t="s">
        <v>2429</v>
      </c>
      <c r="C180" s="350" t="s">
        <v>1978</v>
      </c>
    </row>
    <row r="181" spans="1:3" ht="12.75">
      <c r="A181" s="258"/>
      <c r="B181" s="258"/>
      <c r="C181" s="258"/>
    </row>
    <row r="182" spans="1:3" ht="12.75">
      <c r="A182" s="273"/>
      <c r="B182" s="285" t="s">
        <v>2673</v>
      </c>
      <c r="C182" s="388"/>
    </row>
    <row r="183" spans="1:3" ht="12.75">
      <c r="A183" s="284">
        <v>10309547</v>
      </c>
      <c r="B183" s="272" t="s">
        <v>1306</v>
      </c>
      <c r="C183" s="367" t="s">
        <v>1978</v>
      </c>
    </row>
    <row r="184" spans="1:3" ht="12.75">
      <c r="A184" s="284">
        <v>10309546</v>
      </c>
      <c r="B184" s="272" t="s">
        <v>1307</v>
      </c>
      <c r="C184" s="350" t="s">
        <v>1978</v>
      </c>
    </row>
    <row r="185" spans="1:3" ht="12.75">
      <c r="A185" s="284">
        <v>10309545</v>
      </c>
      <c r="B185" s="272" t="s">
        <v>1308</v>
      </c>
      <c r="C185" s="350" t="s">
        <v>1978</v>
      </c>
    </row>
    <row r="186" spans="1:3" ht="12.75">
      <c r="A186" s="284">
        <v>10311563</v>
      </c>
      <c r="B186" s="272" t="s">
        <v>1309</v>
      </c>
      <c r="C186" s="350" t="s">
        <v>1978</v>
      </c>
    </row>
    <row r="187" spans="1:3" ht="12.75">
      <c r="A187" s="284">
        <v>10309954</v>
      </c>
      <c r="B187" s="272" t="s">
        <v>1310</v>
      </c>
      <c r="C187" s="350" t="s">
        <v>1978</v>
      </c>
    </row>
    <row r="188" spans="1:3" ht="12.75">
      <c r="A188" s="284">
        <v>10310330</v>
      </c>
      <c r="B188" s="272" t="s">
        <v>1311</v>
      </c>
      <c r="C188" s="350" t="s">
        <v>1978</v>
      </c>
    </row>
    <row r="189" spans="1:3" ht="12.75">
      <c r="A189" s="284">
        <v>10310382</v>
      </c>
      <c r="B189" s="272" t="s">
        <v>1312</v>
      </c>
      <c r="C189" s="350" t="s">
        <v>1978</v>
      </c>
    </row>
    <row r="190" spans="1:3" ht="12.75">
      <c r="A190" s="284">
        <v>10310272</v>
      </c>
      <c r="B190" s="272" t="s">
        <v>1313</v>
      </c>
      <c r="C190" s="350" t="s">
        <v>1977</v>
      </c>
    </row>
    <row r="191" spans="1:3" ht="12.75">
      <c r="A191" s="284">
        <v>10310384</v>
      </c>
      <c r="B191" s="272" t="s">
        <v>1314</v>
      </c>
      <c r="C191" s="350" t="s">
        <v>1977</v>
      </c>
    </row>
    <row r="192" spans="1:3" ht="12.75">
      <c r="A192" s="284">
        <v>10310032</v>
      </c>
      <c r="B192" s="272" t="s">
        <v>1315</v>
      </c>
      <c r="C192" s="350" t="s">
        <v>1978</v>
      </c>
    </row>
    <row r="193" spans="1:3" ht="12.75">
      <c r="A193" s="284">
        <v>10309060</v>
      </c>
      <c r="B193" s="272" t="s">
        <v>1316</v>
      </c>
      <c r="C193" s="350" t="s">
        <v>1978</v>
      </c>
    </row>
    <row r="194" spans="1:3" ht="12.75">
      <c r="A194" s="284">
        <v>10316877</v>
      </c>
      <c r="B194" s="272" t="s">
        <v>1317</v>
      </c>
      <c r="C194" s="350" t="s">
        <v>1978</v>
      </c>
    </row>
    <row r="195" spans="1:3" ht="12.75">
      <c r="A195" s="284">
        <v>10309942</v>
      </c>
      <c r="B195" s="272" t="s">
        <v>1318</v>
      </c>
      <c r="C195" s="350" t="s">
        <v>1978</v>
      </c>
    </row>
    <row r="196" spans="1:3" ht="12.75">
      <c r="A196" s="284">
        <v>10309943</v>
      </c>
      <c r="B196" s="272" t="s">
        <v>2521</v>
      </c>
      <c r="C196" s="350" t="s">
        <v>1978</v>
      </c>
    </row>
    <row r="197" spans="1:3" ht="12.75">
      <c r="A197" s="284">
        <v>10491878</v>
      </c>
      <c r="B197" s="272" t="s">
        <v>430</v>
      </c>
      <c r="C197" s="350" t="s">
        <v>1978</v>
      </c>
    </row>
    <row r="198" spans="1:3" ht="12.75">
      <c r="A198" s="284">
        <v>10491972</v>
      </c>
      <c r="B198" s="272" t="s">
        <v>1319</v>
      </c>
      <c r="C198" s="350" t="s">
        <v>1978</v>
      </c>
    </row>
    <row r="199" spans="1:3" ht="12.75">
      <c r="A199" s="284">
        <v>10323214</v>
      </c>
      <c r="B199" s="272" t="s">
        <v>1320</v>
      </c>
      <c r="C199" s="350" t="s">
        <v>1978</v>
      </c>
    </row>
    <row r="200" spans="1:3" ht="12.75">
      <c r="A200" s="284">
        <v>10309952</v>
      </c>
      <c r="B200" s="272" t="s">
        <v>1321</v>
      </c>
      <c r="C200" s="350" t="s">
        <v>1978</v>
      </c>
    </row>
    <row r="201" spans="1:3" ht="12.75">
      <c r="A201" s="284">
        <v>10309950</v>
      </c>
      <c r="B201" s="272" t="s">
        <v>1322</v>
      </c>
      <c r="C201" s="350" t="s">
        <v>1978</v>
      </c>
    </row>
    <row r="202" spans="1:3" ht="12.75">
      <c r="A202" s="356">
        <v>10334314</v>
      </c>
      <c r="B202" s="272" t="s">
        <v>2327</v>
      </c>
      <c r="C202" s="350" t="s">
        <v>1978</v>
      </c>
    </row>
    <row r="203" spans="1:3" ht="12.75">
      <c r="A203" s="284">
        <v>10310430</v>
      </c>
      <c r="B203" s="272" t="s">
        <v>2331</v>
      </c>
      <c r="C203" s="350" t="s">
        <v>1977</v>
      </c>
    </row>
    <row r="204" spans="1:3" ht="12.75">
      <c r="A204" s="284">
        <v>10310391</v>
      </c>
      <c r="B204" s="272" t="s">
        <v>2330</v>
      </c>
      <c r="C204" s="350" t="s">
        <v>1977</v>
      </c>
    </row>
    <row r="205" spans="1:3" ht="12.75">
      <c r="A205" s="284">
        <v>10310358</v>
      </c>
      <c r="B205" s="272" t="s">
        <v>1323</v>
      </c>
      <c r="C205" s="350" t="s">
        <v>1977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7"/>
  <sheetViews>
    <sheetView topLeftCell="A175" workbookViewId="0">
      <selection activeCell="E90" sqref="E90"/>
    </sheetView>
  </sheetViews>
  <sheetFormatPr baseColWidth="10" defaultRowHeight="12"/>
  <cols>
    <col min="2" max="2" width="60.85546875" customWidth="1"/>
  </cols>
  <sheetData>
    <row r="1" spans="1:3" ht="25.5">
      <c r="A1" s="360"/>
      <c r="B1" s="354"/>
      <c r="C1" s="331" t="s">
        <v>1929</v>
      </c>
    </row>
    <row r="2" spans="1:3" ht="12.75">
      <c r="A2" s="283"/>
      <c r="B2" s="334" t="s">
        <v>1324</v>
      </c>
      <c r="C2" s="277"/>
    </row>
    <row r="3" spans="1:3" ht="12.75">
      <c r="A3" s="309">
        <v>10381630</v>
      </c>
      <c r="B3" s="310" t="s">
        <v>1325</v>
      </c>
      <c r="C3" s="367" t="s">
        <v>1978</v>
      </c>
    </row>
    <row r="4" spans="1:3" ht="12.75">
      <c r="A4" s="284">
        <v>10381626</v>
      </c>
      <c r="B4" s="272" t="s">
        <v>1326</v>
      </c>
      <c r="C4" s="350" t="s">
        <v>1978</v>
      </c>
    </row>
    <row r="5" spans="1:3" ht="12.75">
      <c r="A5" s="284">
        <v>10381633</v>
      </c>
      <c r="B5" s="272" t="s">
        <v>1327</v>
      </c>
      <c r="C5" s="350" t="s">
        <v>1978</v>
      </c>
    </row>
    <row r="6" spans="1:3" ht="12.75">
      <c r="A6" s="284">
        <v>10381635</v>
      </c>
      <c r="B6" s="272" t="s">
        <v>1328</v>
      </c>
      <c r="C6" s="350" t="s">
        <v>1978</v>
      </c>
    </row>
    <row r="7" spans="1:3" ht="12.75">
      <c r="A7" s="284">
        <v>10381622</v>
      </c>
      <c r="B7" s="272" t="s">
        <v>1329</v>
      </c>
      <c r="C7" s="350" t="s">
        <v>1978</v>
      </c>
    </row>
    <row r="8" spans="1:3" ht="12.75">
      <c r="A8" s="284">
        <v>10381620</v>
      </c>
      <c r="B8" s="272" t="s">
        <v>1330</v>
      </c>
      <c r="C8" s="350" t="s">
        <v>1978</v>
      </c>
    </row>
    <row r="9" spans="1:3" ht="12.75">
      <c r="A9" s="284">
        <v>10381627</v>
      </c>
      <c r="B9" s="272" t="s">
        <v>1331</v>
      </c>
      <c r="C9" s="350" t="s">
        <v>1978</v>
      </c>
    </row>
    <row r="10" spans="1:3" ht="12.75">
      <c r="A10" s="284">
        <v>10381637</v>
      </c>
      <c r="B10" s="272" t="s">
        <v>1332</v>
      </c>
      <c r="C10" s="350" t="s">
        <v>1978</v>
      </c>
    </row>
    <row r="11" spans="1:3" ht="12.75">
      <c r="A11" s="284">
        <v>10381628</v>
      </c>
      <c r="B11" s="272" t="s">
        <v>1333</v>
      </c>
      <c r="C11" s="350" t="s">
        <v>1978</v>
      </c>
    </row>
    <row r="12" spans="1:3" ht="12.75">
      <c r="A12" s="284">
        <v>10381618</v>
      </c>
      <c r="B12" s="272" t="s">
        <v>1334</v>
      </c>
      <c r="C12" s="350" t="s">
        <v>1978</v>
      </c>
    </row>
    <row r="13" spans="1:3" ht="12.75">
      <c r="A13" s="284">
        <v>10381641</v>
      </c>
      <c r="B13" s="272" t="s">
        <v>1335</v>
      </c>
      <c r="C13" s="350" t="s">
        <v>1978</v>
      </c>
    </row>
    <row r="14" spans="1:3" ht="12.75">
      <c r="A14" s="284">
        <v>10381644</v>
      </c>
      <c r="B14" s="272" t="s">
        <v>1336</v>
      </c>
      <c r="C14" s="350" t="s">
        <v>1978</v>
      </c>
    </row>
    <row r="15" spans="1:3" ht="12.75">
      <c r="A15" s="284">
        <v>10381643</v>
      </c>
      <c r="B15" s="272" t="s">
        <v>1337</v>
      </c>
      <c r="C15" s="350" t="s">
        <v>1977</v>
      </c>
    </row>
    <row r="16" spans="1:3" ht="12.75">
      <c r="A16" s="284">
        <v>10381619</v>
      </c>
      <c r="B16" s="272" t="s">
        <v>1338</v>
      </c>
      <c r="C16" s="350" t="s">
        <v>1977</v>
      </c>
    </row>
    <row r="17" spans="1:3" ht="12.75">
      <c r="A17" s="284">
        <v>10381161</v>
      </c>
      <c r="B17" s="272" t="s">
        <v>1339</v>
      </c>
      <c r="C17" s="350" t="s">
        <v>1978</v>
      </c>
    </row>
    <row r="18" spans="1:3" ht="12.75">
      <c r="A18" s="284">
        <v>10381164</v>
      </c>
      <c r="B18" s="272" t="s">
        <v>1340</v>
      </c>
      <c r="C18" s="350" t="s">
        <v>1978</v>
      </c>
    </row>
    <row r="19" spans="1:3" ht="12.75">
      <c r="A19" s="284">
        <v>10381150</v>
      </c>
      <c r="B19" s="272" t="s">
        <v>1341</v>
      </c>
      <c r="C19" s="350" t="s">
        <v>1978</v>
      </c>
    </row>
    <row r="20" spans="1:3" ht="12.75">
      <c r="A20" s="284">
        <v>10381153</v>
      </c>
      <c r="B20" s="272" t="s">
        <v>1342</v>
      </c>
      <c r="C20" s="350" t="s">
        <v>1978</v>
      </c>
    </row>
    <row r="21" spans="1:3" ht="12.75">
      <c r="A21" s="284">
        <v>10381141</v>
      </c>
      <c r="B21" s="272" t="s">
        <v>1343</v>
      </c>
      <c r="C21" s="350" t="s">
        <v>1978</v>
      </c>
    </row>
    <row r="22" spans="1:3" ht="12.75">
      <c r="A22" s="284">
        <v>10381145</v>
      </c>
      <c r="B22" s="272" t="s">
        <v>1344</v>
      </c>
      <c r="C22" s="350" t="s">
        <v>1978</v>
      </c>
    </row>
    <row r="23" spans="1:3" ht="12.75">
      <c r="A23" s="284">
        <v>10381132</v>
      </c>
      <c r="B23" s="272" t="s">
        <v>1345</v>
      </c>
      <c r="C23" s="350" t="s">
        <v>1978</v>
      </c>
    </row>
    <row r="24" spans="1:3" ht="12.75">
      <c r="A24" s="284">
        <v>10381128</v>
      </c>
      <c r="B24" s="272" t="s">
        <v>1346</v>
      </c>
      <c r="C24" s="350" t="s">
        <v>1978</v>
      </c>
    </row>
    <row r="25" spans="1:3" ht="12.75">
      <c r="A25" s="284">
        <v>10381156</v>
      </c>
      <c r="B25" s="272" t="s">
        <v>1347</v>
      </c>
      <c r="C25" s="350" t="s">
        <v>1978</v>
      </c>
    </row>
    <row r="26" spans="1:3" ht="12.75">
      <c r="A26" s="284">
        <v>10381388</v>
      </c>
      <c r="B26" s="272" t="s">
        <v>1348</v>
      </c>
      <c r="C26" s="350" t="s">
        <v>1978</v>
      </c>
    </row>
    <row r="27" spans="1:3" ht="12.75">
      <c r="A27" s="284">
        <v>10381158</v>
      </c>
      <c r="B27" s="272" t="s">
        <v>1349</v>
      </c>
      <c r="C27" s="350" t="s">
        <v>1978</v>
      </c>
    </row>
    <row r="28" spans="1:3" ht="12.75">
      <c r="A28" s="284">
        <v>10381130</v>
      </c>
      <c r="B28" s="272" t="s">
        <v>1350</v>
      </c>
      <c r="C28" s="350" t="s">
        <v>1978</v>
      </c>
    </row>
    <row r="29" spans="1:3" ht="12.75">
      <c r="A29" s="284">
        <v>10381168</v>
      </c>
      <c r="B29" s="272" t="s">
        <v>1351</v>
      </c>
      <c r="C29" s="350" t="s">
        <v>1978</v>
      </c>
    </row>
    <row r="30" spans="1:3" ht="12.75">
      <c r="A30" s="284">
        <v>10381415</v>
      </c>
      <c r="B30" s="272" t="s">
        <v>1352</v>
      </c>
      <c r="C30" s="350" t="s">
        <v>1978</v>
      </c>
    </row>
    <row r="31" spans="1:3" ht="12.75">
      <c r="A31" s="284">
        <v>10381403</v>
      </c>
      <c r="B31" s="272" t="s">
        <v>1353</v>
      </c>
      <c r="C31" s="350" t="s">
        <v>1978</v>
      </c>
    </row>
    <row r="32" spans="1:3" ht="12.75">
      <c r="A32" s="284">
        <v>10381425</v>
      </c>
      <c r="B32" s="272" t="s">
        <v>1354</v>
      </c>
      <c r="C32" s="350" t="s">
        <v>1978</v>
      </c>
    </row>
    <row r="33" spans="1:3" ht="12.75">
      <c r="A33" s="284">
        <v>10381401</v>
      </c>
      <c r="B33" s="272" t="s">
        <v>1355</v>
      </c>
      <c r="C33" s="350" t="s">
        <v>1978</v>
      </c>
    </row>
    <row r="34" spans="1:3" ht="12.75">
      <c r="A34" s="284">
        <v>10380950</v>
      </c>
      <c r="B34" s="272" t="s">
        <v>1356</v>
      </c>
      <c r="C34" s="350" t="s">
        <v>1978</v>
      </c>
    </row>
    <row r="35" spans="1:3" ht="12.75">
      <c r="A35" s="284">
        <v>10381433</v>
      </c>
      <c r="B35" s="272" t="s">
        <v>1357</v>
      </c>
      <c r="C35" s="350" t="s">
        <v>1978</v>
      </c>
    </row>
    <row r="36" spans="1:3" ht="12.75">
      <c r="A36" s="284">
        <v>10381138</v>
      </c>
      <c r="B36" s="272" t="s">
        <v>1358</v>
      </c>
      <c r="C36" s="350" t="s">
        <v>1978</v>
      </c>
    </row>
    <row r="37" spans="1:3" ht="12.75">
      <c r="A37" s="284">
        <v>10381389</v>
      </c>
      <c r="B37" s="272" t="s">
        <v>1359</v>
      </c>
      <c r="C37" s="350" t="s">
        <v>1978</v>
      </c>
    </row>
    <row r="38" spans="1:3" ht="12.75">
      <c r="A38" s="284">
        <v>10381396</v>
      </c>
      <c r="B38" s="272" t="s">
        <v>1360</v>
      </c>
      <c r="C38" s="350" t="s">
        <v>1978</v>
      </c>
    </row>
    <row r="39" spans="1:3" ht="12.75">
      <c r="A39" s="284">
        <v>10381397</v>
      </c>
      <c r="B39" s="272" t="s">
        <v>1361</v>
      </c>
      <c r="C39" s="350" t="s">
        <v>1978</v>
      </c>
    </row>
    <row r="40" spans="1:3" ht="12.75">
      <c r="A40" s="284">
        <v>10381429</v>
      </c>
      <c r="B40" s="272" t="s">
        <v>1362</v>
      </c>
      <c r="C40" s="350" t="s">
        <v>1978</v>
      </c>
    </row>
    <row r="41" spans="1:3" ht="12.75">
      <c r="A41" s="284">
        <v>10381399</v>
      </c>
      <c r="B41" s="272" t="s">
        <v>1363</v>
      </c>
      <c r="C41" s="350" t="s">
        <v>1978</v>
      </c>
    </row>
    <row r="42" spans="1:3" ht="12.75">
      <c r="A42" s="284">
        <v>10381430</v>
      </c>
      <c r="B42" s="272" t="s">
        <v>1364</v>
      </c>
      <c r="C42" s="350" t="s">
        <v>1978</v>
      </c>
    </row>
    <row r="43" spans="1:3" ht="12.75">
      <c r="A43" s="284">
        <v>10380898</v>
      </c>
      <c r="B43" s="272" t="s">
        <v>1365</v>
      </c>
      <c r="C43" s="350" t="s">
        <v>1978</v>
      </c>
    </row>
    <row r="44" spans="1:3" ht="12.75">
      <c r="A44" s="284">
        <v>10381385</v>
      </c>
      <c r="B44" s="272" t="s">
        <v>1366</v>
      </c>
      <c r="C44" s="350" t="s">
        <v>1978</v>
      </c>
    </row>
    <row r="45" spans="1:3" ht="12.75">
      <c r="A45" s="284">
        <v>10487627</v>
      </c>
      <c r="B45" s="272" t="s">
        <v>1367</v>
      </c>
      <c r="C45" s="350" t="s">
        <v>1978</v>
      </c>
    </row>
    <row r="46" spans="1:3" ht="12.75">
      <c r="A46" s="284">
        <v>10380900</v>
      </c>
      <c r="B46" s="272" t="s">
        <v>1368</v>
      </c>
      <c r="C46" s="350" t="s">
        <v>1978</v>
      </c>
    </row>
    <row r="47" spans="1:3" ht="12.75">
      <c r="A47" s="284">
        <v>10381162</v>
      </c>
      <c r="B47" s="272" t="s">
        <v>1369</v>
      </c>
      <c r="C47" s="350" t="s">
        <v>1978</v>
      </c>
    </row>
    <row r="48" spans="1:3" ht="12.75">
      <c r="A48" s="284">
        <v>10380945</v>
      </c>
      <c r="B48" s="272" t="s">
        <v>1370</v>
      </c>
      <c r="C48" s="350" t="s">
        <v>1978</v>
      </c>
    </row>
    <row r="49" spans="1:3" ht="12.75">
      <c r="A49" s="284">
        <v>10380960</v>
      </c>
      <c r="B49" s="272" t="s">
        <v>1371</v>
      </c>
      <c r="C49" s="350" t="s">
        <v>1978</v>
      </c>
    </row>
    <row r="50" spans="1:3" ht="12.75">
      <c r="A50" s="284">
        <v>10380949</v>
      </c>
      <c r="B50" s="272" t="s">
        <v>1372</v>
      </c>
      <c r="C50" s="350" t="s">
        <v>1978</v>
      </c>
    </row>
    <row r="51" spans="1:3" ht="12.75">
      <c r="A51" s="284">
        <v>10380956</v>
      </c>
      <c r="B51" s="272" t="s">
        <v>1373</v>
      </c>
      <c r="C51" s="350" t="s">
        <v>1978</v>
      </c>
    </row>
    <row r="52" spans="1:3" ht="12.75">
      <c r="A52" s="284">
        <v>10380967</v>
      </c>
      <c r="B52" s="272" t="s">
        <v>1374</v>
      </c>
      <c r="C52" s="350" t="s">
        <v>1978</v>
      </c>
    </row>
    <row r="53" spans="1:3" ht="12.75">
      <c r="A53" s="284">
        <v>10380953</v>
      </c>
      <c r="B53" s="272" t="s">
        <v>1375</v>
      </c>
      <c r="C53" s="350" t="s">
        <v>1977</v>
      </c>
    </row>
    <row r="54" spans="1:3" ht="12.75">
      <c r="A54" s="284">
        <v>10380948</v>
      </c>
      <c r="B54" s="272" t="s">
        <v>1376</v>
      </c>
      <c r="C54" s="350" t="s">
        <v>1978</v>
      </c>
    </row>
    <row r="55" spans="1:3" ht="12.75">
      <c r="A55" s="284">
        <v>10380969</v>
      </c>
      <c r="B55" s="272" t="s">
        <v>1377</v>
      </c>
      <c r="C55" s="350" t="s">
        <v>1978</v>
      </c>
    </row>
    <row r="56" spans="1:3" ht="12.75">
      <c r="A56" s="284">
        <v>10380965</v>
      </c>
      <c r="B56" s="272" t="s">
        <v>1378</v>
      </c>
      <c r="C56" s="350" t="s">
        <v>1978</v>
      </c>
    </row>
    <row r="57" spans="1:3" ht="12.75">
      <c r="A57" s="284">
        <v>10381517</v>
      </c>
      <c r="B57" s="272" t="s">
        <v>1379</v>
      </c>
      <c r="C57" s="350" t="s">
        <v>1977</v>
      </c>
    </row>
    <row r="58" spans="1:3" ht="12.75">
      <c r="A58" s="284">
        <v>10381508</v>
      </c>
      <c r="B58" s="272" t="s">
        <v>1380</v>
      </c>
      <c r="C58" s="350" t="s">
        <v>1977</v>
      </c>
    </row>
    <row r="59" spans="1:3" ht="12.75">
      <c r="A59" s="284">
        <v>10381503</v>
      </c>
      <c r="B59" s="272" t="s">
        <v>1381</v>
      </c>
      <c r="C59" s="350" t="s">
        <v>1977</v>
      </c>
    </row>
    <row r="60" spans="1:3" ht="12.75">
      <c r="A60" s="284">
        <v>10381505</v>
      </c>
      <c r="B60" s="272" t="s">
        <v>1382</v>
      </c>
      <c r="C60" s="350" t="s">
        <v>1978</v>
      </c>
    </row>
    <row r="61" spans="1:3" ht="12.75">
      <c r="A61" s="284">
        <v>10381510</v>
      </c>
      <c r="B61" s="272" t="s">
        <v>1383</v>
      </c>
      <c r="C61" s="350" t="s">
        <v>1978</v>
      </c>
    </row>
    <row r="62" spans="1:3" ht="12.75">
      <c r="A62" s="284">
        <v>10381509</v>
      </c>
      <c r="B62" s="272" t="s">
        <v>1384</v>
      </c>
      <c r="C62" s="350" t="s">
        <v>1978</v>
      </c>
    </row>
    <row r="63" spans="1:3" ht="12.75">
      <c r="A63" s="284">
        <v>10381512</v>
      </c>
      <c r="B63" s="272" t="s">
        <v>1385</v>
      </c>
      <c r="C63" s="350" t="s">
        <v>1978</v>
      </c>
    </row>
    <row r="64" spans="1:3" ht="12.75">
      <c r="A64" s="284">
        <v>10381507</v>
      </c>
      <c r="B64" s="272" t="s">
        <v>1386</v>
      </c>
      <c r="C64" s="350" t="s">
        <v>1977</v>
      </c>
    </row>
    <row r="65" spans="1:3" ht="12.75">
      <c r="A65" s="284">
        <v>10286287</v>
      </c>
      <c r="B65" s="272" t="s">
        <v>1387</v>
      </c>
      <c r="C65" s="350" t="s">
        <v>1978</v>
      </c>
    </row>
    <row r="66" spans="1:3" ht="12.75">
      <c r="A66" s="284">
        <v>10381029</v>
      </c>
      <c r="B66" s="272" t="s">
        <v>1388</v>
      </c>
      <c r="C66" s="350" t="s">
        <v>1978</v>
      </c>
    </row>
    <row r="67" spans="1:3" ht="12.75">
      <c r="A67" s="284">
        <v>10381016</v>
      </c>
      <c r="B67" s="272" t="s">
        <v>1389</v>
      </c>
      <c r="C67" s="350" t="s">
        <v>1977</v>
      </c>
    </row>
    <row r="68" spans="1:3" ht="12.75">
      <c r="A68" s="284">
        <v>10381022</v>
      </c>
      <c r="B68" s="272" t="s">
        <v>1390</v>
      </c>
      <c r="C68" s="350" t="s">
        <v>1977</v>
      </c>
    </row>
    <row r="69" spans="1:3" ht="12.75">
      <c r="A69" s="284">
        <v>10381023</v>
      </c>
      <c r="B69" s="272" t="s">
        <v>1391</v>
      </c>
      <c r="C69" s="350" t="s">
        <v>1977</v>
      </c>
    </row>
    <row r="70" spans="1:3" ht="12.75">
      <c r="A70" s="284">
        <v>10381026</v>
      </c>
      <c r="B70" s="272" t="s">
        <v>2497</v>
      </c>
      <c r="C70" s="350" t="s">
        <v>1978</v>
      </c>
    </row>
    <row r="71" spans="1:3" ht="12.75">
      <c r="A71" s="284">
        <v>10381014</v>
      </c>
      <c r="B71" s="272" t="s">
        <v>2496</v>
      </c>
      <c r="C71" s="350" t="s">
        <v>1977</v>
      </c>
    </row>
    <row r="72" spans="1:3" ht="12.75">
      <c r="A72" s="284">
        <v>10381011</v>
      </c>
      <c r="B72" s="272" t="s">
        <v>1392</v>
      </c>
      <c r="C72" s="350" t="s">
        <v>1977</v>
      </c>
    </row>
    <row r="73" spans="1:3" ht="12.75">
      <c r="A73" s="284">
        <v>10381012</v>
      </c>
      <c r="B73" s="272" t="s">
        <v>1393</v>
      </c>
      <c r="C73" s="350" t="s">
        <v>1977</v>
      </c>
    </row>
    <row r="74" spans="1:3" ht="12.75">
      <c r="A74" s="284">
        <v>10381268</v>
      </c>
      <c r="B74" s="272" t="s">
        <v>1394</v>
      </c>
      <c r="C74" s="350" t="s">
        <v>1978</v>
      </c>
    </row>
    <row r="75" spans="1:3" ht="12.75">
      <c r="A75" s="284">
        <v>10381288</v>
      </c>
      <c r="B75" s="272" t="s">
        <v>1395</v>
      </c>
      <c r="C75" s="350" t="s">
        <v>1978</v>
      </c>
    </row>
    <row r="76" spans="1:3" ht="12.75">
      <c r="A76" s="284">
        <v>10381292</v>
      </c>
      <c r="B76" s="272" t="s">
        <v>1396</v>
      </c>
      <c r="C76" s="350" t="s">
        <v>1978</v>
      </c>
    </row>
    <row r="77" spans="1:3" ht="12.75">
      <c r="A77" s="284">
        <v>10381282</v>
      </c>
      <c r="B77" s="272" t="s">
        <v>1397</v>
      </c>
      <c r="C77" s="350" t="s">
        <v>1978</v>
      </c>
    </row>
    <row r="78" spans="1:3" ht="12.75">
      <c r="A78" s="284">
        <v>10381274</v>
      </c>
      <c r="B78" s="272" t="s">
        <v>1398</v>
      </c>
      <c r="C78" s="350" t="s">
        <v>1977</v>
      </c>
    </row>
    <row r="79" spans="1:3" ht="12.75">
      <c r="A79" s="284">
        <v>10381289</v>
      </c>
      <c r="B79" s="272" t="s">
        <v>1399</v>
      </c>
      <c r="C79" s="350" t="s">
        <v>1978</v>
      </c>
    </row>
    <row r="80" spans="1:3" ht="12.75">
      <c r="A80" s="284">
        <v>10381265</v>
      </c>
      <c r="B80" s="272" t="s">
        <v>1400</v>
      </c>
      <c r="C80" s="350" t="s">
        <v>1977</v>
      </c>
    </row>
    <row r="81" spans="1:3" ht="12.75">
      <c r="A81" s="284">
        <v>10381296</v>
      </c>
      <c r="B81" s="272" t="s">
        <v>1401</v>
      </c>
      <c r="C81" s="350" t="s">
        <v>1978</v>
      </c>
    </row>
    <row r="82" spans="1:3" ht="12.75">
      <c r="A82" s="284">
        <v>10381272</v>
      </c>
      <c r="B82" s="272" t="s">
        <v>1402</v>
      </c>
      <c r="C82" s="350" t="s">
        <v>1978</v>
      </c>
    </row>
    <row r="83" spans="1:3" ht="12.75">
      <c r="A83" s="284">
        <v>10380867</v>
      </c>
      <c r="B83" s="272" t="s">
        <v>1403</v>
      </c>
      <c r="C83" s="350" t="s">
        <v>1978</v>
      </c>
    </row>
    <row r="84" spans="1:3" ht="12.75">
      <c r="A84" s="284">
        <v>10380870</v>
      </c>
      <c r="B84" s="272" t="s">
        <v>1404</v>
      </c>
      <c r="C84" s="350" t="s">
        <v>1977</v>
      </c>
    </row>
    <row r="85" spans="1:3" ht="12.75">
      <c r="A85" s="284">
        <v>10380869</v>
      </c>
      <c r="B85" s="272" t="s">
        <v>1405</v>
      </c>
      <c r="C85" s="350" t="s">
        <v>1977</v>
      </c>
    </row>
    <row r="86" spans="1:3" ht="12.75">
      <c r="A86" s="284">
        <v>10381421</v>
      </c>
      <c r="B86" s="272" t="s">
        <v>1406</v>
      </c>
      <c r="C86" s="350" t="s">
        <v>1977</v>
      </c>
    </row>
    <row r="87" spans="1:3" ht="12.75">
      <c r="A87" s="284">
        <v>10381416</v>
      </c>
      <c r="B87" s="272" t="s">
        <v>1407</v>
      </c>
      <c r="C87" s="350" t="s">
        <v>1977</v>
      </c>
    </row>
    <row r="88" spans="1:3" ht="12.75">
      <c r="A88" s="284">
        <v>10381411</v>
      </c>
      <c r="B88" s="272" t="s">
        <v>1408</v>
      </c>
      <c r="C88" s="350" t="s">
        <v>1977</v>
      </c>
    </row>
    <row r="89" spans="1:3" ht="12.75">
      <c r="A89" s="284">
        <v>10381407</v>
      </c>
      <c r="B89" s="272" t="s">
        <v>1409</v>
      </c>
      <c r="C89" s="350" t="s">
        <v>1977</v>
      </c>
    </row>
    <row r="90" spans="1:3" ht="12.75">
      <c r="A90" s="284">
        <v>10381417</v>
      </c>
      <c r="B90" s="272" t="s">
        <v>1410</v>
      </c>
      <c r="C90" s="350" t="s">
        <v>1977</v>
      </c>
    </row>
    <row r="91" spans="1:3" ht="12.75">
      <c r="A91" s="284">
        <v>10381395</v>
      </c>
      <c r="B91" s="272" t="s">
        <v>1411</v>
      </c>
      <c r="C91" s="350" t="s">
        <v>1977</v>
      </c>
    </row>
    <row r="92" spans="1:3" ht="12.75">
      <c r="A92" s="289"/>
      <c r="B92" s="263"/>
      <c r="C92" s="349"/>
    </row>
    <row r="94" spans="1:3" ht="12.75">
      <c r="A94" s="273"/>
      <c r="B94" s="285" t="s">
        <v>2553</v>
      </c>
      <c r="C94" s="285"/>
    </row>
    <row r="95" spans="1:3" ht="12.75">
      <c r="A95" s="356">
        <v>10282764</v>
      </c>
      <c r="B95" s="272" t="s">
        <v>2190</v>
      </c>
      <c r="C95" s="350" t="s">
        <v>1978</v>
      </c>
    </row>
    <row r="96" spans="1:3" ht="12.75">
      <c r="A96" s="356">
        <v>10710159</v>
      </c>
      <c r="B96" s="272" t="s">
        <v>2189</v>
      </c>
      <c r="C96" s="350" t="s">
        <v>1978</v>
      </c>
    </row>
    <row r="97" spans="1:4" ht="12.75">
      <c r="A97" s="356">
        <v>10282768</v>
      </c>
      <c r="B97" s="272" t="s">
        <v>2188</v>
      </c>
      <c r="C97" s="350" t="s">
        <v>1978</v>
      </c>
    </row>
    <row r="98" spans="1:4" ht="12.75">
      <c r="A98" s="356">
        <v>10282769</v>
      </c>
      <c r="B98" s="272" t="s">
        <v>2187</v>
      </c>
      <c r="C98" s="350" t="s">
        <v>1978</v>
      </c>
    </row>
    <row r="99" spans="1:4" ht="12.75">
      <c r="A99" s="356">
        <v>10282770</v>
      </c>
      <c r="B99" s="272" t="s">
        <v>2186</v>
      </c>
      <c r="C99" s="350" t="s">
        <v>1978</v>
      </c>
    </row>
    <row r="100" spans="1:4" ht="12.75">
      <c r="A100" s="356">
        <v>10381639</v>
      </c>
      <c r="B100" s="272" t="s">
        <v>1247</v>
      </c>
      <c r="C100" s="350" t="s">
        <v>1978</v>
      </c>
      <c r="D100" s="416"/>
    </row>
    <row r="101" spans="1:4" ht="12.75">
      <c r="A101" s="356">
        <v>10385243</v>
      </c>
      <c r="B101" s="272" t="s">
        <v>1248</v>
      </c>
      <c r="C101" s="350" t="s">
        <v>1978</v>
      </c>
      <c r="D101" s="416"/>
    </row>
    <row r="102" spans="1:4" ht="12.75">
      <c r="A102" s="356">
        <v>10385244</v>
      </c>
      <c r="B102" s="272" t="s">
        <v>1249</v>
      </c>
      <c r="C102" s="350" t="s">
        <v>1978</v>
      </c>
      <c r="D102" s="416"/>
    </row>
    <row r="103" spans="1:4" ht="12.75">
      <c r="A103" s="356">
        <v>10385246</v>
      </c>
      <c r="B103" s="272" t="s">
        <v>1250</v>
      </c>
      <c r="C103" s="350" t="s">
        <v>1978</v>
      </c>
      <c r="D103" s="416"/>
    </row>
    <row r="104" spans="1:4" ht="12.75">
      <c r="A104" s="356">
        <v>10385316</v>
      </c>
      <c r="B104" s="272" t="s">
        <v>1251</v>
      </c>
      <c r="C104" s="350" t="s">
        <v>1978</v>
      </c>
      <c r="D104" s="416"/>
    </row>
    <row r="105" spans="1:4" ht="12.75">
      <c r="A105" s="356">
        <v>10385317</v>
      </c>
      <c r="B105" s="272" t="s">
        <v>1252</v>
      </c>
      <c r="C105" s="350" t="s">
        <v>1978</v>
      </c>
      <c r="D105" s="416"/>
    </row>
    <row r="106" spans="1:4" ht="12.75">
      <c r="A106" s="356">
        <v>10385337</v>
      </c>
      <c r="B106" s="272" t="s">
        <v>1253</v>
      </c>
      <c r="C106" s="350" t="s">
        <v>1977</v>
      </c>
      <c r="D106" s="416"/>
    </row>
    <row r="107" spans="1:4" ht="12.75">
      <c r="A107" s="356">
        <v>10385349</v>
      </c>
      <c r="B107" s="272" t="s">
        <v>1254</v>
      </c>
      <c r="C107" s="350" t="s">
        <v>1978</v>
      </c>
      <c r="D107" s="416"/>
    </row>
    <row r="108" spans="1:4" ht="12.75">
      <c r="A108" s="356">
        <v>10385354</v>
      </c>
      <c r="B108" s="272" t="s">
        <v>1255</v>
      </c>
      <c r="C108" s="350" t="s">
        <v>1978</v>
      </c>
      <c r="D108" s="416"/>
    </row>
    <row r="109" spans="1:4" ht="12.75">
      <c r="A109" s="356">
        <v>10385358</v>
      </c>
      <c r="B109" s="272" t="s">
        <v>1256</v>
      </c>
      <c r="C109" s="350" t="s">
        <v>1978</v>
      </c>
      <c r="D109" s="416"/>
    </row>
    <row r="110" spans="1:4" ht="12.75">
      <c r="A110" s="356">
        <v>10385381</v>
      </c>
      <c r="B110" s="272" t="s">
        <v>1257</v>
      </c>
      <c r="C110" s="350" t="s">
        <v>1978</v>
      </c>
      <c r="D110" s="416"/>
    </row>
    <row r="111" spans="1:4" ht="12.75">
      <c r="A111" s="356">
        <v>10385382</v>
      </c>
      <c r="B111" s="272" t="s">
        <v>1258</v>
      </c>
      <c r="C111" s="350" t="s">
        <v>1978</v>
      </c>
      <c r="D111" s="416"/>
    </row>
    <row r="112" spans="1:4" ht="12.75">
      <c r="A112" s="356">
        <v>10385383</v>
      </c>
      <c r="B112" s="272" t="s">
        <v>1259</v>
      </c>
      <c r="C112" s="350" t="s">
        <v>1978</v>
      </c>
      <c r="D112" s="416"/>
    </row>
    <row r="113" spans="1:4" ht="12.75">
      <c r="A113" s="356">
        <v>10385384</v>
      </c>
      <c r="B113" s="272" t="s">
        <v>1260</v>
      </c>
      <c r="C113" s="350" t="s">
        <v>1978</v>
      </c>
      <c r="D113" s="416"/>
    </row>
    <row r="114" spans="1:4" ht="12.75">
      <c r="A114" s="356">
        <v>10385385</v>
      </c>
      <c r="B114" s="272" t="s">
        <v>1261</v>
      </c>
      <c r="C114" s="350" t="s">
        <v>1978</v>
      </c>
      <c r="D114" s="416"/>
    </row>
    <row r="115" spans="1:4" ht="12.75">
      <c r="A115" s="356">
        <v>10385387</v>
      </c>
      <c r="B115" s="272" t="s">
        <v>1262</v>
      </c>
      <c r="C115" s="350" t="s">
        <v>1978</v>
      </c>
      <c r="D115" s="416"/>
    </row>
    <row r="116" spans="1:4" ht="12.75">
      <c r="A116" s="356">
        <v>10385388</v>
      </c>
      <c r="B116" s="272" t="s">
        <v>1263</v>
      </c>
      <c r="C116" s="350" t="s">
        <v>1978</v>
      </c>
      <c r="D116" s="416"/>
    </row>
    <row r="117" spans="1:4" ht="12.75">
      <c r="A117" s="356">
        <v>10385389</v>
      </c>
      <c r="B117" s="272" t="s">
        <v>1264</v>
      </c>
      <c r="C117" s="350" t="s">
        <v>1977</v>
      </c>
      <c r="D117" s="416"/>
    </row>
    <row r="118" spans="1:4" ht="12.75">
      <c r="A118" s="356">
        <v>10385395</v>
      </c>
      <c r="B118" s="272" t="s">
        <v>1265</v>
      </c>
      <c r="C118" s="350" t="s">
        <v>1977</v>
      </c>
      <c r="D118" s="416"/>
    </row>
    <row r="119" spans="1:4" ht="12.75">
      <c r="A119" s="356">
        <v>10385397</v>
      </c>
      <c r="B119" s="272" t="s">
        <v>1266</v>
      </c>
      <c r="C119" s="350" t="s">
        <v>1978</v>
      </c>
      <c r="D119" s="416"/>
    </row>
    <row r="120" spans="1:4" ht="12.75">
      <c r="A120" s="356">
        <v>10385587</v>
      </c>
      <c r="B120" s="272" t="s">
        <v>1267</v>
      </c>
      <c r="C120" s="350" t="s">
        <v>1978</v>
      </c>
      <c r="D120" s="416"/>
    </row>
    <row r="121" spans="1:4" ht="12.75">
      <c r="A121" s="356">
        <v>10385588</v>
      </c>
      <c r="B121" s="272" t="s">
        <v>1268</v>
      </c>
      <c r="C121" s="350" t="s">
        <v>1977</v>
      </c>
      <c r="D121" s="416"/>
    </row>
    <row r="122" spans="1:4" ht="12.75">
      <c r="A122" s="356">
        <v>10385589</v>
      </c>
      <c r="B122" s="272" t="s">
        <v>1269</v>
      </c>
      <c r="C122" s="350" t="s">
        <v>1978</v>
      </c>
      <c r="D122" s="416"/>
    </row>
    <row r="123" spans="1:4" ht="12.75">
      <c r="A123" s="356">
        <v>10385339</v>
      </c>
      <c r="B123" s="272" t="s">
        <v>1270</v>
      </c>
      <c r="C123" s="350" t="s">
        <v>1977</v>
      </c>
      <c r="D123" s="416"/>
    </row>
    <row r="124" spans="1:4" ht="12.75">
      <c r="A124" s="356">
        <v>10385378</v>
      </c>
      <c r="B124" s="272" t="s">
        <v>1271</v>
      </c>
      <c r="C124" s="350" t="s">
        <v>1978</v>
      </c>
      <c r="D124" s="416"/>
    </row>
    <row r="125" spans="1:4" ht="12.75">
      <c r="A125" s="356">
        <v>10385330</v>
      </c>
      <c r="B125" s="272" t="s">
        <v>1272</v>
      </c>
      <c r="C125" s="350" t="s">
        <v>1977</v>
      </c>
      <c r="D125" s="416"/>
    </row>
    <row r="126" spans="1:4" ht="12.75">
      <c r="A126" s="356">
        <v>10385331</v>
      </c>
      <c r="B126" s="272" t="s">
        <v>1273</v>
      </c>
      <c r="C126" s="350" t="s">
        <v>1978</v>
      </c>
      <c r="D126" s="416"/>
    </row>
    <row r="127" spans="1:4" ht="12.75">
      <c r="A127" s="356">
        <v>10385415</v>
      </c>
      <c r="B127" s="272" t="s">
        <v>1274</v>
      </c>
      <c r="C127" s="350" t="s">
        <v>1978</v>
      </c>
      <c r="D127" s="416"/>
    </row>
    <row r="129" spans="1:3" ht="12.75">
      <c r="A129" s="273"/>
      <c r="B129" s="285" t="s">
        <v>1412</v>
      </c>
      <c r="C129" s="388"/>
    </row>
    <row r="130" spans="1:3" ht="12.75">
      <c r="A130" s="284">
        <v>10385393</v>
      </c>
      <c r="B130" s="272" t="s">
        <v>1413</v>
      </c>
      <c r="C130" s="350" t="s">
        <v>1978</v>
      </c>
    </row>
    <row r="131" spans="1:3" ht="12.75">
      <c r="A131" s="284">
        <v>10385394</v>
      </c>
      <c r="B131" s="272" t="s">
        <v>1414</v>
      </c>
      <c r="C131" s="350" t="s">
        <v>1978</v>
      </c>
    </row>
    <row r="132" spans="1:3" ht="12.75">
      <c r="A132" s="284">
        <v>10385183</v>
      </c>
      <c r="B132" s="272" t="s">
        <v>1415</v>
      </c>
      <c r="C132" s="350" t="s">
        <v>1978</v>
      </c>
    </row>
    <row r="133" spans="1:3" ht="12.75">
      <c r="A133" s="284">
        <v>10380037</v>
      </c>
      <c r="B133" s="272" t="s">
        <v>1416</v>
      </c>
      <c r="C133" s="350" t="s">
        <v>1978</v>
      </c>
    </row>
    <row r="134" spans="1:3" ht="12.75">
      <c r="A134" s="284">
        <v>10385360</v>
      </c>
      <c r="B134" s="272" t="s">
        <v>1417</v>
      </c>
      <c r="C134" s="350" t="s">
        <v>1978</v>
      </c>
    </row>
    <row r="135" spans="1:3" ht="12.75">
      <c r="A135" s="284">
        <v>10385319</v>
      </c>
      <c r="B135" s="272" t="s">
        <v>2184</v>
      </c>
      <c r="C135" s="350" t="s">
        <v>1978</v>
      </c>
    </row>
    <row r="136" spans="1:3" ht="12.75">
      <c r="A136" s="284">
        <v>10385348</v>
      </c>
      <c r="B136" s="272" t="s">
        <v>1418</v>
      </c>
      <c r="C136" s="350" t="s">
        <v>1978</v>
      </c>
    </row>
    <row r="137" spans="1:3" ht="12.75">
      <c r="A137" s="284">
        <v>10385353</v>
      </c>
      <c r="B137" s="272" t="s">
        <v>1419</v>
      </c>
      <c r="C137" s="350" t="s">
        <v>1978</v>
      </c>
    </row>
    <row r="138" spans="1:3" ht="12.75">
      <c r="A138" s="284">
        <v>10387014</v>
      </c>
      <c r="B138" s="272" t="s">
        <v>1420</v>
      </c>
      <c r="C138" s="350" t="s">
        <v>1977</v>
      </c>
    </row>
    <row r="139" spans="1:3" ht="12.75">
      <c r="A139" s="284">
        <v>10387016</v>
      </c>
      <c r="B139" s="272" t="s">
        <v>1421</v>
      </c>
      <c r="C139" s="350" t="s">
        <v>1978</v>
      </c>
    </row>
    <row r="140" spans="1:3" ht="12.75">
      <c r="A140" s="284">
        <v>10387018</v>
      </c>
      <c r="B140" s="272" t="s">
        <v>1422</v>
      </c>
      <c r="C140" s="350" t="s">
        <v>1977</v>
      </c>
    </row>
    <row r="141" spans="1:3" ht="12.75">
      <c r="A141" s="284">
        <v>10386977</v>
      </c>
      <c r="B141" s="272" t="s">
        <v>2498</v>
      </c>
      <c r="C141" s="350" t="s">
        <v>1978</v>
      </c>
    </row>
    <row r="142" spans="1:3" ht="12.75">
      <c r="A142" s="284">
        <v>10387030</v>
      </c>
      <c r="B142" s="272" t="s">
        <v>1423</v>
      </c>
      <c r="C142" s="350" t="s">
        <v>1977</v>
      </c>
    </row>
    <row r="143" spans="1:3" ht="12.75">
      <c r="A143" s="284">
        <v>10387031</v>
      </c>
      <c r="B143" s="272" t="s">
        <v>1424</v>
      </c>
      <c r="C143" s="350" t="s">
        <v>1978</v>
      </c>
    </row>
    <row r="144" spans="1:3" ht="12.75">
      <c r="A144" s="284">
        <v>10386937</v>
      </c>
      <c r="B144" s="272" t="s">
        <v>1425</v>
      </c>
      <c r="C144" s="350" t="s">
        <v>1977</v>
      </c>
    </row>
    <row r="145" spans="1:3" ht="12.75">
      <c r="A145" s="284">
        <v>10387036</v>
      </c>
      <c r="B145" s="272" t="s">
        <v>1426</v>
      </c>
      <c r="C145" s="350" t="s">
        <v>1977</v>
      </c>
    </row>
    <row r="146" spans="1:3" ht="12.75">
      <c r="A146" s="284">
        <v>10387037</v>
      </c>
      <c r="B146" s="272" t="s">
        <v>1427</v>
      </c>
      <c r="C146" s="350" t="s">
        <v>1977</v>
      </c>
    </row>
    <row r="147" spans="1:3" ht="12.75">
      <c r="A147" s="284">
        <v>10387039</v>
      </c>
      <c r="B147" s="272" t="s">
        <v>1428</v>
      </c>
      <c r="C147" s="350" t="s">
        <v>1977</v>
      </c>
    </row>
    <row r="148" spans="1:3" ht="12.75">
      <c r="A148" s="284">
        <v>10386991</v>
      </c>
      <c r="B148" s="272" t="s">
        <v>1429</v>
      </c>
      <c r="C148" s="350" t="s">
        <v>1977</v>
      </c>
    </row>
    <row r="149" spans="1:3" ht="12.75">
      <c r="A149" s="284">
        <v>10283037</v>
      </c>
      <c r="B149" s="272" t="s">
        <v>1430</v>
      </c>
      <c r="C149" s="350" t="s">
        <v>1977</v>
      </c>
    </row>
    <row r="150" spans="1:3" ht="12.75">
      <c r="A150" s="284">
        <v>10387040</v>
      </c>
      <c r="B150" s="272" t="s">
        <v>1431</v>
      </c>
      <c r="C150" s="350" t="s">
        <v>1978</v>
      </c>
    </row>
    <row r="151" spans="1:3" ht="12.75">
      <c r="A151" s="284">
        <v>10386994</v>
      </c>
      <c r="B151" s="272" t="s">
        <v>1432</v>
      </c>
      <c r="C151" s="350" t="s">
        <v>1977</v>
      </c>
    </row>
    <row r="152" spans="1:3" ht="12.75">
      <c r="A152" s="284">
        <v>10387041</v>
      </c>
      <c r="B152" s="272" t="s">
        <v>1433</v>
      </c>
      <c r="C152" s="350" t="s">
        <v>1978</v>
      </c>
    </row>
    <row r="153" spans="1:3" ht="12.75">
      <c r="A153" s="284">
        <v>10386996</v>
      </c>
      <c r="B153" s="272" t="s">
        <v>1434</v>
      </c>
      <c r="C153" s="350" t="s">
        <v>1977</v>
      </c>
    </row>
    <row r="154" spans="1:3" ht="12.75">
      <c r="A154" s="284">
        <v>10386999</v>
      </c>
      <c r="B154" s="272" t="s">
        <v>1435</v>
      </c>
      <c r="C154" s="350" t="s">
        <v>1978</v>
      </c>
    </row>
    <row r="155" spans="1:3" ht="12.75">
      <c r="A155" s="284">
        <v>10387047</v>
      </c>
      <c r="B155" s="272" t="s">
        <v>1436</v>
      </c>
      <c r="C155" s="350" t="s">
        <v>1978</v>
      </c>
    </row>
    <row r="156" spans="1:3" ht="12.75">
      <c r="A156" s="284">
        <v>10387015</v>
      </c>
      <c r="B156" s="272" t="s">
        <v>1437</v>
      </c>
      <c r="C156" s="350" t="s">
        <v>1977</v>
      </c>
    </row>
    <row r="157" spans="1:3" ht="12.75">
      <c r="A157" s="284">
        <v>10387020</v>
      </c>
      <c r="B157" s="272" t="s">
        <v>1438</v>
      </c>
      <c r="C157" s="350" t="s">
        <v>1977</v>
      </c>
    </row>
    <row r="158" spans="1:3" ht="12.75">
      <c r="A158" s="284">
        <v>10283034</v>
      </c>
      <c r="B158" s="272" t="s">
        <v>2500</v>
      </c>
      <c r="C158" s="350" t="s">
        <v>1977</v>
      </c>
    </row>
    <row r="159" spans="1:3" ht="12.75">
      <c r="A159" s="284">
        <v>10387026</v>
      </c>
      <c r="B159" s="272" t="s">
        <v>1439</v>
      </c>
      <c r="C159" s="350" t="s">
        <v>1977</v>
      </c>
    </row>
    <row r="160" spans="1:3" ht="12.75">
      <c r="A160" s="284">
        <v>10387021</v>
      </c>
      <c r="B160" s="272" t="s">
        <v>1440</v>
      </c>
      <c r="C160" s="350" t="s">
        <v>1977</v>
      </c>
    </row>
    <row r="161" spans="1:3" ht="12.75">
      <c r="A161" s="284">
        <v>10386981</v>
      </c>
      <c r="B161" s="272" t="s">
        <v>1441</v>
      </c>
      <c r="C161" s="350" t="s">
        <v>1978</v>
      </c>
    </row>
    <row r="162" spans="1:3" ht="12.75">
      <c r="A162" s="284">
        <v>10387046</v>
      </c>
      <c r="B162" s="272" t="s">
        <v>1442</v>
      </c>
      <c r="C162" s="350" t="s">
        <v>1978</v>
      </c>
    </row>
    <row r="163" spans="1:3" ht="12.75">
      <c r="A163" s="284">
        <v>10386985</v>
      </c>
      <c r="B163" s="272" t="s">
        <v>1443</v>
      </c>
      <c r="C163" s="350" t="s">
        <v>1978</v>
      </c>
    </row>
    <row r="164" spans="1:3" ht="12.75">
      <c r="A164" s="284">
        <v>10387608</v>
      </c>
      <c r="B164" s="272" t="s">
        <v>1444</v>
      </c>
      <c r="C164" s="350" t="s">
        <v>1978</v>
      </c>
    </row>
    <row r="165" spans="1:3" ht="12.75">
      <c r="A165" s="284">
        <v>10387019</v>
      </c>
      <c r="B165" s="272" t="s">
        <v>1445</v>
      </c>
      <c r="C165" s="350" t="s">
        <v>1977</v>
      </c>
    </row>
    <row r="166" spans="1:3" ht="12.75">
      <c r="A166" s="284">
        <v>10385366</v>
      </c>
      <c r="B166" s="272" t="s">
        <v>2501</v>
      </c>
      <c r="C166" s="350" t="s">
        <v>1978</v>
      </c>
    </row>
    <row r="167" spans="1:3" ht="12.75">
      <c r="A167" s="284">
        <v>10387025</v>
      </c>
      <c r="B167" s="272" t="s">
        <v>2499</v>
      </c>
      <c r="C167" s="350" t="s">
        <v>1977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6</vt:i4>
      </vt:variant>
    </vt:vector>
  </HeadingPairs>
  <TitlesOfParts>
    <vt:vector size="26" baseType="lpstr">
      <vt:lpstr>JEOL Info 1200</vt:lpstr>
      <vt:lpstr>Customer Parameters 1200</vt:lpstr>
      <vt:lpstr>Ancill. Usage 1200</vt:lpstr>
      <vt:lpstr>URH-WORKCELL A1650</vt:lpstr>
      <vt:lpstr>STAND ALONE ADVIA 1650</vt:lpstr>
      <vt:lpstr>Stand Alone Calculations</vt:lpstr>
      <vt:lpstr>URH-Workcell Calc</vt:lpstr>
      <vt:lpstr>Advia Centaur</vt:lpstr>
      <vt:lpstr>IMMULITE 1000</vt:lpstr>
      <vt:lpstr>IMMULITE 2000</vt:lpstr>
      <vt:lpstr>Advia Chemistry</vt:lpstr>
      <vt:lpstr>Dimension</vt:lpstr>
      <vt:lpstr>Hemostasia</vt:lpstr>
      <vt:lpstr>Hematologia</vt:lpstr>
      <vt:lpstr>Plasma Proteinas</vt:lpstr>
      <vt:lpstr>Enf. Infecciosas - Serodia</vt:lpstr>
      <vt:lpstr>Molecular</vt:lpstr>
      <vt:lpstr>Orinas</vt:lpstr>
      <vt:lpstr>Cuidados Criticos</vt:lpstr>
      <vt:lpstr>Instrumentos</vt:lpstr>
      <vt:lpstr>'Customer Parameters 1200'!Área_de_impresión</vt:lpstr>
      <vt:lpstr>Instrumentos!Área_de_impresión</vt:lpstr>
      <vt:lpstr>Molecular!Área_de_impresión</vt:lpstr>
      <vt:lpstr>Orinas!Área_de_impresión</vt:lpstr>
      <vt:lpstr>'Ancill. Usage 1200'!Títulos_a_imprimir</vt:lpstr>
      <vt:lpstr>'JEOL Info 1200'!Títulos_a_imprimir</vt:lpstr>
    </vt:vector>
  </TitlesOfParts>
  <Company>JEOLG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JEOLG</dc:creator>
  <cp:lastModifiedBy>rocio</cp:lastModifiedBy>
  <cp:lastPrinted>2012-08-07T14:45:27Z</cp:lastPrinted>
  <dcterms:created xsi:type="dcterms:W3CDTF">2004-05-25T15:03:42Z</dcterms:created>
  <dcterms:modified xsi:type="dcterms:W3CDTF">2017-05-04T11:08:50Z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